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queryTables/queryTable7.xml" ContentType="application/vnd.openxmlformats-officedocument.spreadsheetml.queryTable+xml"/>
  <Override PartName="/xl/queryTables/queryTable8.xml" ContentType="application/vnd.openxmlformats-officedocument.spreadsheetml.queryTable+xml"/>
  <Override PartName="/xl/queryTables/queryTable9.xml" ContentType="application/vnd.openxmlformats-officedocument.spreadsheetml.queryTable+xml"/>
  <Override PartName="/xl/queryTables/queryTable10.xml" ContentType="application/vnd.openxmlformats-officedocument.spreadsheetml.queryTable+xml"/>
  <Override PartName="/xl/queryTables/queryTable11.xml" ContentType="application/vnd.openxmlformats-officedocument.spreadsheetml.queryTable+xml"/>
  <Override PartName="/xl/queryTables/queryTable12.xml" ContentType="application/vnd.openxmlformats-officedocument.spreadsheetml.queryTable+xml"/>
  <Override PartName="/xl/queryTables/queryTable13.xml" ContentType="application/vnd.openxmlformats-officedocument.spreadsheetml.queryTable+xml"/>
  <Override PartName="/xl/queryTables/queryTable14.xml" ContentType="application/vnd.openxmlformats-officedocument.spreadsheetml.queryTable+xml"/>
  <Override PartName="/xl/queryTables/queryTable15.xml" ContentType="application/vnd.openxmlformats-officedocument.spreadsheetml.queryTable+xml"/>
  <Override PartName="/xl/queryTables/queryTable16.xml" ContentType="application/vnd.openxmlformats-officedocument.spreadsheetml.queryTable+xml"/>
  <Override PartName="/xl/queryTables/queryTable17.xml" ContentType="application/vnd.openxmlformats-officedocument.spreadsheetml.queryTable+xml"/>
  <Override PartName="/xl/queryTables/queryTable18.xml" ContentType="application/vnd.openxmlformats-officedocument.spreadsheetml.queryTable+xml"/>
  <Override PartName="/xl/queryTables/queryTable19.xml" ContentType="application/vnd.openxmlformats-officedocument.spreadsheetml.queryTable+xml"/>
  <Override PartName="/xl/queryTables/queryTable20.xml" ContentType="application/vnd.openxmlformats-officedocument.spreadsheetml.queryTable+xml"/>
  <Override PartName="/xl/queryTables/queryTable21.xml" ContentType="application/vnd.openxmlformats-officedocument.spreadsheetml.queryTable+xml"/>
  <Override PartName="/xl/queryTables/queryTable22.xml" ContentType="application/vnd.openxmlformats-officedocument.spreadsheetml.queryTable+xml"/>
  <Override PartName="/xl/queryTables/queryTable23.xml" ContentType="application/vnd.openxmlformats-officedocument.spreadsheetml.queryTable+xml"/>
  <Override PartName="/xl/queryTables/queryTable24.xml" ContentType="application/vnd.openxmlformats-officedocument.spreadsheetml.queryTable+xml"/>
  <Override PartName="/xl/queryTables/queryTable25.xml" ContentType="application/vnd.openxmlformats-officedocument.spreadsheetml.queryTable+xml"/>
  <Override PartName="/xl/queryTables/queryTable26.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tility\"/>
    </mc:Choice>
  </mc:AlternateContent>
  <bookViews>
    <workbookView xWindow="75" yWindow="195" windowWidth="28650" windowHeight="14895"/>
  </bookViews>
  <sheets>
    <sheet name="CurCond" sheetId="27" r:id="rId1"/>
    <sheet name="TWR" sheetId="37" r:id="rId2"/>
    <sheet name="R1WxTags" sheetId="1" r:id="rId3"/>
    <sheet name="121" sheetId="4" r:id="rId4"/>
    <sheet name="122" sheetId="5" r:id="rId5"/>
    <sheet name="123" sheetId="6" r:id="rId6"/>
    <sheet name="124" sheetId="7" r:id="rId7"/>
    <sheet name="125" sheetId="8" r:id="rId8"/>
    <sheet name="126" sheetId="9" r:id="rId9"/>
    <sheet name="127" sheetId="10" r:id="rId10"/>
    <sheet name="131" sheetId="11" r:id="rId11"/>
    <sheet name="131A" sheetId="12" r:id="rId12"/>
    <sheet name="132" sheetId="13" r:id="rId13"/>
    <sheet name="133" sheetId="14" r:id="rId14"/>
    <sheet name="135" sheetId="24" r:id="rId15"/>
    <sheet name="136" sheetId="16" r:id="rId16"/>
    <sheet name="136A" sheetId="17" r:id="rId17"/>
    <sheet name="137" sheetId="18" r:id="rId18"/>
    <sheet name="137A" sheetId="25" r:id="rId19"/>
    <sheet name="145" sheetId="20" r:id="rId20"/>
    <sheet name="148" sheetId="21" r:id="rId21"/>
    <sheet name="151" sheetId="30" r:id="rId22"/>
    <sheet name="152" sheetId="29" r:id="rId23"/>
    <sheet name="HQ" sheetId="22" r:id="rId24"/>
    <sheet name="SWWP" sheetId="26" r:id="rId25"/>
    <sheet name="AzCo" sheetId="36" r:id="rId26"/>
    <sheet name="BRWx" sheetId="35" r:id="rId27"/>
    <sheet name="GAHF" sheetId="33" r:id="rId28"/>
    <sheet name="KAFO" sheetId="39" r:id="rId29"/>
  </sheets>
  <definedNames>
    <definedName name="AllVP2Tags_121" localSheetId="3">'121'!$A$1:$B$120</definedName>
    <definedName name="AllVP2Tags_122" localSheetId="4">'122'!$A$1:$B$120</definedName>
    <definedName name="AllVP2Tags_123" localSheetId="5">'123'!$A$1:$B$120</definedName>
    <definedName name="AllVP2Tags_124" localSheetId="6">'124'!$A$1:$B$120</definedName>
    <definedName name="AllVP2Tags_125" localSheetId="7">'125'!$A$1:$B$120</definedName>
    <definedName name="AllVP2Tags_126" localSheetId="8">'126'!$A$1:$B$120</definedName>
    <definedName name="AllVP2Tags_127" localSheetId="9">'127'!$A$1:$B$120</definedName>
    <definedName name="AllVP2Tags_131" localSheetId="10">'131'!$A$1:$B$120</definedName>
    <definedName name="AllVP2Tags_131A" localSheetId="11">'131A'!$A$1:$B$120</definedName>
    <definedName name="AllVP2Tags_132" localSheetId="12">'132'!$A$1:$B$120</definedName>
    <definedName name="AllVP2Tags_133" localSheetId="13">'133'!$A$1:$B$120</definedName>
    <definedName name="AllVP2Tags_135" localSheetId="14">'135'!$A$1:$B$120</definedName>
    <definedName name="AllVP2Tags_136" localSheetId="15">'136'!$A$1:$B$120</definedName>
    <definedName name="AllVP2Tags_136A" localSheetId="16">'136A'!$A$1:$B$120</definedName>
    <definedName name="AllVP2Tags_137" localSheetId="17">'137'!$A$1:$B$120</definedName>
    <definedName name="AllVP2Tags_137A" localSheetId="18">'137A'!$A$1:$B$120</definedName>
    <definedName name="AllVP2Tags_145" localSheetId="19">'145'!$A$1:$B$120</definedName>
    <definedName name="AllVP2Tags_148" localSheetId="20">'148'!$A$1:$B$120</definedName>
    <definedName name="AllVP2Tags_151" localSheetId="21">'151'!$A$1:$B$120</definedName>
    <definedName name="AllVP2Tags_152" localSheetId="22">'152'!$A$1:$B$120</definedName>
    <definedName name="AllVP2Tags_BRWx" localSheetId="25">AzCo!$A$1:$B$120</definedName>
    <definedName name="AllVP2Tags_BRWx" localSheetId="26">BRWx!$A$1:$B$120</definedName>
    <definedName name="AllVP2Tags_BRWx" localSheetId="28">KAFO!$A$1:$B$120</definedName>
    <definedName name="AllVP2Tags_GAHF" localSheetId="27">GAHF!$A$1:$B$120</definedName>
    <definedName name="AllVP2Tags_HQ" localSheetId="23">HQ!$A$1:$B$120</definedName>
    <definedName name="AllVP2Tags_SWWP" localSheetId="24">SWWP!$A$1:$B$120</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37" l="1"/>
  <c r="A34" i="37"/>
  <c r="AG34" i="27"/>
  <c r="A34" i="27"/>
  <c r="U34" i="1"/>
  <c r="S34" i="1"/>
  <c r="O34" i="1"/>
  <c r="F34" i="37" s="1"/>
  <c r="M34" i="1"/>
  <c r="J34" i="1" s="1"/>
  <c r="E34" i="1"/>
  <c r="CC34" i="1"/>
  <c r="BY34" i="1"/>
  <c r="BU34" i="1"/>
  <c r="BQ34" i="1"/>
  <c r="BM34" i="1"/>
  <c r="BI34" i="1"/>
  <c r="BE34" i="1"/>
  <c r="BA34" i="1"/>
  <c r="AW34" i="1"/>
  <c r="AS34" i="1"/>
  <c r="AO34" i="1"/>
  <c r="AK34" i="1"/>
  <c r="AG34" i="1"/>
  <c r="AC34" i="1"/>
  <c r="Y34" i="1"/>
  <c r="CB34" i="1"/>
  <c r="BX34" i="1"/>
  <c r="BT34" i="1"/>
  <c r="BP34" i="1"/>
  <c r="BL34" i="1"/>
  <c r="BH34" i="1"/>
  <c r="BD34" i="1"/>
  <c r="AZ34" i="1"/>
  <c r="AV34" i="1"/>
  <c r="AR34" i="1"/>
  <c r="AN34" i="1"/>
  <c r="AJ34" i="1"/>
  <c r="AF34" i="1"/>
  <c r="AB34" i="1"/>
  <c r="D34" i="1"/>
  <c r="B34" i="1"/>
  <c r="CA34" i="1"/>
  <c r="BW34" i="1"/>
  <c r="BS34" i="1"/>
  <c r="BO34" i="1"/>
  <c r="BK34" i="1"/>
  <c r="BG34" i="1"/>
  <c r="BC34" i="1"/>
  <c r="AY34" i="1"/>
  <c r="AU34" i="1"/>
  <c r="AQ34" i="1"/>
  <c r="AM34" i="1"/>
  <c r="AI34" i="1"/>
  <c r="AE34" i="1"/>
  <c r="AA34" i="1"/>
  <c r="BZ34" i="1"/>
  <c r="BV34" i="1"/>
  <c r="BR34" i="1"/>
  <c r="BN34" i="1"/>
  <c r="BJ34" i="1"/>
  <c r="BF34" i="1"/>
  <c r="BB34" i="1"/>
  <c r="AX34" i="1"/>
  <c r="AT34" i="1"/>
  <c r="AP34" i="1"/>
  <c r="AL34" i="1"/>
  <c r="AH34" i="1"/>
  <c r="AD34" i="1"/>
  <c r="Z34" i="1"/>
  <c r="E34" i="27" l="1"/>
  <c r="E34" i="37"/>
  <c r="F34" i="27"/>
  <c r="B34" i="37"/>
  <c r="B34" i="27"/>
  <c r="K34" i="1"/>
  <c r="A1" i="1"/>
  <c r="A1" i="37"/>
  <c r="M1" i="1"/>
  <c r="O1" i="1"/>
  <c r="S1" i="1"/>
  <c r="T34" i="1" s="1"/>
  <c r="H34" i="1" s="1"/>
  <c r="U1" i="1"/>
  <c r="O2" i="1"/>
  <c r="U2" i="1"/>
  <c r="E10" i="1"/>
  <c r="M10" i="1"/>
  <c r="E10" i="37" s="1"/>
  <c r="O10" i="1"/>
  <c r="F10" i="37" s="1"/>
  <c r="S10" i="1"/>
  <c r="U10" i="1"/>
  <c r="E11" i="1"/>
  <c r="M11" i="1"/>
  <c r="E11" i="27" s="1"/>
  <c r="O11" i="1"/>
  <c r="F11" i="37" s="1"/>
  <c r="S11" i="1"/>
  <c r="U11" i="1"/>
  <c r="E12" i="1"/>
  <c r="M12" i="1"/>
  <c r="E12" i="27" s="1"/>
  <c r="O12" i="1"/>
  <c r="F12" i="27" s="1"/>
  <c r="S12" i="1"/>
  <c r="U12" i="1"/>
  <c r="E13" i="1"/>
  <c r="M13" i="1"/>
  <c r="E13" i="37" s="1"/>
  <c r="O13" i="1"/>
  <c r="F13" i="27" s="1"/>
  <c r="S13" i="1"/>
  <c r="U13" i="1"/>
  <c r="E14" i="1"/>
  <c r="M14" i="1"/>
  <c r="E14" i="27" s="1"/>
  <c r="O14" i="1"/>
  <c r="F14" i="27" s="1"/>
  <c r="S14" i="1"/>
  <c r="U14" i="1"/>
  <c r="E15" i="1"/>
  <c r="M15" i="1"/>
  <c r="E15" i="27" s="1"/>
  <c r="O15" i="1"/>
  <c r="F15" i="27" s="1"/>
  <c r="S15" i="1"/>
  <c r="U15" i="1"/>
  <c r="E16" i="1"/>
  <c r="M16" i="1"/>
  <c r="O16" i="1"/>
  <c r="F16" i="37" s="1"/>
  <c r="S16" i="1"/>
  <c r="U16" i="1"/>
  <c r="E17" i="1"/>
  <c r="M17" i="1"/>
  <c r="E17" i="27" s="1"/>
  <c r="O17" i="1"/>
  <c r="F17" i="37" s="1"/>
  <c r="S17" i="1"/>
  <c r="U17" i="1"/>
  <c r="E18" i="1"/>
  <c r="M18" i="1"/>
  <c r="E18" i="27" s="1"/>
  <c r="O18" i="1"/>
  <c r="F18" i="27" s="1"/>
  <c r="S18" i="1"/>
  <c r="U18" i="1"/>
  <c r="E19" i="1"/>
  <c r="M19" i="1"/>
  <c r="E19" i="27" s="1"/>
  <c r="O19" i="1"/>
  <c r="S19" i="1"/>
  <c r="U19" i="1"/>
  <c r="E20" i="1"/>
  <c r="M20" i="1"/>
  <c r="E20" i="37" s="1"/>
  <c r="O20" i="1"/>
  <c r="F20" i="27" s="1"/>
  <c r="S20" i="1"/>
  <c r="U20" i="1"/>
  <c r="E21" i="1"/>
  <c r="M21" i="1"/>
  <c r="E21" i="27" s="1"/>
  <c r="O21" i="1"/>
  <c r="S21" i="1"/>
  <c r="U21" i="1"/>
  <c r="E22" i="1"/>
  <c r="M22" i="1"/>
  <c r="E22" i="37" s="1"/>
  <c r="O22" i="1"/>
  <c r="F22" i="37" s="1"/>
  <c r="S22" i="1"/>
  <c r="U22" i="1"/>
  <c r="E23" i="1"/>
  <c r="M23" i="1"/>
  <c r="E23" i="37" s="1"/>
  <c r="O23" i="1"/>
  <c r="F23" i="27" s="1"/>
  <c r="S23" i="1"/>
  <c r="U23" i="1"/>
  <c r="E24" i="1"/>
  <c r="M24" i="1"/>
  <c r="E24" i="37" s="1"/>
  <c r="O24" i="1"/>
  <c r="F24" i="27" s="1"/>
  <c r="S24" i="1"/>
  <c r="U24" i="1"/>
  <c r="E25" i="1"/>
  <c r="M25" i="1"/>
  <c r="E25" i="27" s="1"/>
  <c r="O25" i="1"/>
  <c r="F25" i="27" s="1"/>
  <c r="S25" i="1"/>
  <c r="U25" i="1"/>
  <c r="E26" i="1"/>
  <c r="M26" i="1"/>
  <c r="E26" i="37" s="1"/>
  <c r="O26" i="1"/>
  <c r="F26" i="37" s="1"/>
  <c r="S26" i="1"/>
  <c r="U26" i="1"/>
  <c r="E27" i="1"/>
  <c r="M27" i="1"/>
  <c r="O27" i="1"/>
  <c r="F27" i="27" s="1"/>
  <c r="S27" i="1"/>
  <c r="U27" i="1"/>
  <c r="E28" i="1"/>
  <c r="M28" i="1"/>
  <c r="E28" i="37" s="1"/>
  <c r="O28" i="1"/>
  <c r="F28" i="37" s="1"/>
  <c r="S28" i="1"/>
  <c r="U28" i="1"/>
  <c r="E29" i="1"/>
  <c r="M29" i="1"/>
  <c r="E29" i="37" s="1"/>
  <c r="O29" i="1"/>
  <c r="F29" i="37" s="1"/>
  <c r="S29" i="1"/>
  <c r="U29" i="1"/>
  <c r="E30" i="1"/>
  <c r="M30" i="1"/>
  <c r="E30" i="27" s="1"/>
  <c r="O30" i="1"/>
  <c r="F30" i="37" s="1"/>
  <c r="S30" i="1"/>
  <c r="U30" i="1"/>
  <c r="E31" i="1"/>
  <c r="M31" i="1"/>
  <c r="E31" i="37" s="1"/>
  <c r="O31" i="1"/>
  <c r="F31" i="27" s="1"/>
  <c r="S31" i="1"/>
  <c r="U31" i="1"/>
  <c r="E32" i="1"/>
  <c r="M32" i="1"/>
  <c r="E32" i="37" s="1"/>
  <c r="O32" i="1"/>
  <c r="F32" i="27" s="1"/>
  <c r="S32" i="1"/>
  <c r="U32" i="1"/>
  <c r="E33" i="1"/>
  <c r="M33" i="1"/>
  <c r="E33" i="37" s="1"/>
  <c r="O33" i="1"/>
  <c r="F33" i="27" s="1"/>
  <c r="S33" i="1"/>
  <c r="U33" i="1"/>
  <c r="E35" i="1"/>
  <c r="M35" i="1"/>
  <c r="E35" i="37" s="1"/>
  <c r="O35" i="1"/>
  <c r="F35" i="37" s="1"/>
  <c r="S35" i="1"/>
  <c r="U35" i="1"/>
  <c r="G1" i="37"/>
  <c r="A10" i="37"/>
  <c r="AO10" i="37"/>
  <c r="A11" i="37"/>
  <c r="AO11" i="37"/>
  <c r="A12" i="37"/>
  <c r="AO12" i="37"/>
  <c r="A13" i="37"/>
  <c r="AO13" i="37"/>
  <c r="A14" i="37"/>
  <c r="AO14" i="37"/>
  <c r="A15" i="37"/>
  <c r="AO15" i="37"/>
  <c r="A16" i="37"/>
  <c r="AO16" i="37"/>
  <c r="A17" i="37"/>
  <c r="AO17" i="37"/>
  <c r="A18" i="37"/>
  <c r="AO18" i="37"/>
  <c r="A19" i="37"/>
  <c r="AO19" i="37"/>
  <c r="A20" i="37"/>
  <c r="AO20" i="37"/>
  <c r="A21" i="37"/>
  <c r="AO21" i="37"/>
  <c r="A22" i="37"/>
  <c r="AO22" i="37"/>
  <c r="A23" i="37"/>
  <c r="AO23" i="37"/>
  <c r="A24" i="37"/>
  <c r="AO24" i="37"/>
  <c r="A25" i="37"/>
  <c r="AO25" i="37"/>
  <c r="A26" i="37"/>
  <c r="AO26" i="37"/>
  <c r="A27" i="37"/>
  <c r="AO27" i="37"/>
  <c r="A28" i="37"/>
  <c r="AO28" i="37"/>
  <c r="A29" i="37"/>
  <c r="AO29" i="37"/>
  <c r="A30" i="37"/>
  <c r="AO30" i="37"/>
  <c r="A31" i="37"/>
  <c r="AO31" i="37"/>
  <c r="A32" i="37"/>
  <c r="AO32" i="37"/>
  <c r="A33" i="37"/>
  <c r="AO33" i="37"/>
  <c r="A35" i="37"/>
  <c r="AO35" i="37"/>
  <c r="G1" i="27"/>
  <c r="A10" i="27"/>
  <c r="AG10" i="27"/>
  <c r="A11" i="27"/>
  <c r="AG11" i="27"/>
  <c r="A12" i="27"/>
  <c r="AG12" i="27"/>
  <c r="A13" i="27"/>
  <c r="AG13" i="27"/>
  <c r="A14" i="27"/>
  <c r="AG14" i="27"/>
  <c r="A15" i="27"/>
  <c r="AG15" i="27"/>
  <c r="A16" i="27"/>
  <c r="AG16" i="27"/>
  <c r="A17" i="27"/>
  <c r="AG17" i="27"/>
  <c r="A18" i="27"/>
  <c r="AG18" i="27"/>
  <c r="A19" i="27"/>
  <c r="AG19" i="27"/>
  <c r="A20" i="27"/>
  <c r="AG20" i="27"/>
  <c r="A21" i="27"/>
  <c r="AG21" i="27"/>
  <c r="A22" i="27"/>
  <c r="AG22" i="27"/>
  <c r="A23" i="27"/>
  <c r="AG23" i="27"/>
  <c r="A24" i="27"/>
  <c r="AG24" i="27"/>
  <c r="A25" i="27"/>
  <c r="AG25" i="27"/>
  <c r="A26" i="27"/>
  <c r="AG26" i="27"/>
  <c r="A27" i="27"/>
  <c r="AG27" i="27"/>
  <c r="A28" i="27"/>
  <c r="AG28" i="27"/>
  <c r="A29" i="27"/>
  <c r="AG29" i="27"/>
  <c r="A30" i="27"/>
  <c r="AG30" i="27"/>
  <c r="A31" i="27"/>
  <c r="AG31" i="27"/>
  <c r="A32" i="27"/>
  <c r="AG32" i="27"/>
  <c r="A33" i="27"/>
  <c r="AG33" i="27"/>
  <c r="A35" i="27"/>
  <c r="AG35" i="27"/>
  <c r="E28" i="27"/>
  <c r="E25" i="37"/>
  <c r="E10" i="27"/>
  <c r="P34" i="1" l="1"/>
  <c r="Q34" i="1"/>
  <c r="E1" i="27"/>
  <c r="N34" i="1"/>
  <c r="F34" i="1" s="1"/>
  <c r="W34" i="1"/>
  <c r="V34" i="1"/>
  <c r="E15" i="37"/>
  <c r="E14" i="37"/>
  <c r="J14" i="1"/>
  <c r="E12" i="37"/>
  <c r="E11" i="37"/>
  <c r="E35" i="27"/>
  <c r="E29" i="27"/>
  <c r="J11" i="1"/>
  <c r="J20" i="1"/>
  <c r="E18" i="37"/>
  <c r="J18" i="1"/>
  <c r="E13" i="27"/>
  <c r="J10" i="1"/>
  <c r="E22" i="27"/>
  <c r="K19" i="1"/>
  <c r="J15" i="1"/>
  <c r="CF3" i="1"/>
  <c r="E26" i="27"/>
  <c r="J26" i="1"/>
  <c r="J23" i="1"/>
  <c r="J22" i="1"/>
  <c r="J13" i="1"/>
  <c r="J12" i="1"/>
  <c r="E32" i="27"/>
  <c r="J32" i="1"/>
  <c r="J33" i="1"/>
  <c r="E31" i="27"/>
  <c r="J31" i="1"/>
  <c r="E23" i="27"/>
  <c r="J19" i="1"/>
  <c r="K15" i="1"/>
  <c r="J35" i="1"/>
  <c r="E30" i="37"/>
  <c r="J29" i="1"/>
  <c r="K28" i="1"/>
  <c r="K24" i="1"/>
  <c r="T23" i="1"/>
  <c r="H23" i="1" s="1"/>
  <c r="N32" i="1"/>
  <c r="F32" i="1" s="1"/>
  <c r="J21" i="1"/>
  <c r="N21" i="1"/>
  <c r="F21" i="1" s="1"/>
  <c r="E21" i="37"/>
  <c r="K21" i="1"/>
  <c r="N14" i="1"/>
  <c r="F14" i="1" s="1"/>
  <c r="E20" i="27"/>
  <c r="E19" i="37"/>
  <c r="F18" i="37"/>
  <c r="N26" i="1"/>
  <c r="F26" i="1" s="1"/>
  <c r="N15" i="1"/>
  <c r="F15" i="1" s="1"/>
  <c r="N10" i="1"/>
  <c r="F10" i="1" s="1"/>
  <c r="N12" i="1"/>
  <c r="F12" i="1" s="1"/>
  <c r="E1" i="37"/>
  <c r="K33" i="1"/>
  <c r="F33" i="37"/>
  <c r="J28" i="1"/>
  <c r="K27" i="1"/>
  <c r="E24" i="27"/>
  <c r="N35" i="1"/>
  <c r="F35" i="1" s="1"/>
  <c r="N18" i="1"/>
  <c r="F18" i="1" s="1"/>
  <c r="N23" i="1"/>
  <c r="F23" i="1" s="1"/>
  <c r="N19" i="1"/>
  <c r="F19" i="1" s="1"/>
  <c r="N11" i="1"/>
  <c r="F11" i="1" s="1"/>
  <c r="N20" i="1"/>
  <c r="F20" i="1" s="1"/>
  <c r="N27" i="1"/>
  <c r="F27" i="1" s="1"/>
  <c r="T16" i="1"/>
  <c r="H16" i="1" s="1"/>
  <c r="F15" i="37"/>
  <c r="N13" i="1"/>
  <c r="F13" i="1" s="1"/>
  <c r="F11" i="27"/>
  <c r="T33" i="1"/>
  <c r="H33" i="1" s="1"/>
  <c r="T11" i="1"/>
  <c r="H11" i="1" s="1"/>
  <c r="T21" i="1"/>
  <c r="H21" i="1" s="1"/>
  <c r="K32" i="1"/>
  <c r="F32" i="37"/>
  <c r="K35" i="1"/>
  <c r="F35" i="27"/>
  <c r="J30" i="1"/>
  <c r="T15" i="1"/>
  <c r="H15" i="1" s="1"/>
  <c r="F28" i="27"/>
  <c r="F27" i="37"/>
  <c r="F26" i="27"/>
  <c r="K26" i="1"/>
  <c r="N25" i="1"/>
  <c r="F25" i="1" s="1"/>
  <c r="K25" i="1"/>
  <c r="J25" i="1"/>
  <c r="F24" i="37"/>
  <c r="T27" i="1"/>
  <c r="H27" i="1" s="1"/>
  <c r="K22" i="1"/>
  <c r="F22" i="27"/>
  <c r="Q22" i="1"/>
  <c r="F21" i="37"/>
  <c r="W21" i="1"/>
  <c r="F21" i="27"/>
  <c r="T19" i="1"/>
  <c r="H19" i="1" s="1"/>
  <c r="K18" i="1"/>
  <c r="N17" i="1"/>
  <c r="F17" i="1" s="1"/>
  <c r="K17" i="1"/>
  <c r="T35" i="1"/>
  <c r="H35" i="1" s="1"/>
  <c r="F17" i="27"/>
  <c r="J17" i="1"/>
  <c r="E17" i="37"/>
  <c r="K16" i="1"/>
  <c r="J16" i="1"/>
  <c r="F16" i="27"/>
  <c r="K14" i="1"/>
  <c r="F14" i="37"/>
  <c r="T14" i="1"/>
  <c r="H14" i="1" s="1"/>
  <c r="T17" i="1"/>
  <c r="H17" i="1" s="1"/>
  <c r="T26" i="1"/>
  <c r="H26" i="1" s="1"/>
  <c r="T30" i="1"/>
  <c r="H30" i="1" s="1"/>
  <c r="T13" i="1"/>
  <c r="H13" i="1" s="1"/>
  <c r="T29" i="1"/>
  <c r="H29" i="1" s="1"/>
  <c r="T25" i="1"/>
  <c r="H25" i="1" s="1"/>
  <c r="T18" i="1"/>
  <c r="H18" i="1" s="1"/>
  <c r="T10" i="1"/>
  <c r="H10" i="1" s="1"/>
  <c r="F13" i="37"/>
  <c r="K13" i="1"/>
  <c r="K12" i="1"/>
  <c r="N24" i="1"/>
  <c r="F24" i="1" s="1"/>
  <c r="N30" i="1"/>
  <c r="F30" i="1" s="1"/>
  <c r="N29" i="1"/>
  <c r="F29" i="1" s="1"/>
  <c r="N28" i="1"/>
  <c r="F28" i="1" s="1"/>
  <c r="N22" i="1"/>
  <c r="F22" i="1" s="1"/>
  <c r="N31" i="1"/>
  <c r="F31" i="1" s="1"/>
  <c r="CF1" i="1"/>
  <c r="T31" i="1"/>
  <c r="H31" i="1" s="1"/>
  <c r="T28" i="1"/>
  <c r="H28" i="1" s="1"/>
  <c r="T20" i="1"/>
  <c r="H20" i="1" s="1"/>
  <c r="E33" i="27"/>
  <c r="N33" i="1"/>
  <c r="F33" i="1" s="1"/>
  <c r="F31" i="37"/>
  <c r="K31" i="1"/>
  <c r="W15" i="1"/>
  <c r="F30" i="27"/>
  <c r="K30" i="1"/>
  <c r="W10" i="1"/>
  <c r="K29" i="1"/>
  <c r="F29" i="27"/>
  <c r="T24" i="1"/>
  <c r="H24" i="1" s="1"/>
  <c r="W28" i="1"/>
  <c r="E27" i="27"/>
  <c r="J27" i="1"/>
  <c r="E27" i="37"/>
  <c r="P14" i="1"/>
  <c r="Q31" i="1"/>
  <c r="F25" i="37"/>
  <c r="V24" i="1"/>
  <c r="V35" i="1"/>
  <c r="J24" i="1"/>
  <c r="V26" i="1"/>
  <c r="W25" i="1"/>
  <c r="W24" i="1"/>
  <c r="W23" i="1"/>
  <c r="V23" i="1"/>
  <c r="V15" i="1"/>
  <c r="W29" i="1"/>
  <c r="W35" i="1"/>
  <c r="V29" i="1"/>
  <c r="K23" i="1"/>
  <c r="V20" i="1"/>
  <c r="V27" i="1"/>
  <c r="V18" i="1"/>
  <c r="W14" i="1"/>
  <c r="V33" i="1"/>
  <c r="V31" i="1"/>
  <c r="W18" i="1"/>
  <c r="V19" i="1"/>
  <c r="W30" i="1"/>
  <c r="F23" i="37"/>
  <c r="Q15" i="1"/>
  <c r="T22" i="1"/>
  <c r="H22" i="1" s="1"/>
  <c r="P18" i="1"/>
  <c r="F20" i="37"/>
  <c r="K20" i="1"/>
  <c r="V14" i="1"/>
  <c r="V10" i="1"/>
  <c r="V16" i="1"/>
  <c r="V25" i="1"/>
  <c r="W22" i="1"/>
  <c r="W32" i="1"/>
  <c r="V12" i="1"/>
  <c r="V11" i="1"/>
  <c r="V30" i="1"/>
  <c r="V32" i="1"/>
  <c r="T32" i="1"/>
  <c r="H32" i="1" s="1"/>
  <c r="T12" i="1"/>
  <c r="H12" i="1" s="1"/>
  <c r="W12" i="1"/>
  <c r="W16" i="1"/>
  <c r="W19" i="1"/>
  <c r="W20" i="1"/>
  <c r="W26" i="1"/>
  <c r="W13" i="1"/>
  <c r="V21" i="1"/>
  <c r="W31" i="1"/>
  <c r="W17" i="1"/>
  <c r="V22" i="1"/>
  <c r="V28" i="1"/>
  <c r="W33" i="1"/>
  <c r="F19" i="27"/>
  <c r="V13" i="1"/>
  <c r="F19" i="37"/>
  <c r="Q18" i="1"/>
  <c r="Q13" i="1"/>
  <c r="P16" i="1"/>
  <c r="W27" i="1"/>
  <c r="V17" i="1"/>
  <c r="N16" i="1"/>
  <c r="F16" i="1" s="1"/>
  <c r="E3" i="1"/>
  <c r="E16" i="27"/>
  <c r="E16" i="37"/>
  <c r="F1" i="27"/>
  <c r="Q11" i="1"/>
  <c r="E4" i="1"/>
  <c r="P31" i="1"/>
  <c r="Q30" i="1"/>
  <c r="E5" i="1"/>
  <c r="Q16" i="1"/>
  <c r="P33" i="1"/>
  <c r="P20" i="1"/>
  <c r="P28" i="1"/>
  <c r="Q35" i="1"/>
  <c r="Q19" i="1"/>
  <c r="F1" i="37"/>
  <c r="P26" i="1"/>
  <c r="Q28" i="1"/>
  <c r="Q27" i="1"/>
  <c r="P17" i="1"/>
  <c r="P22" i="1"/>
  <c r="Q33" i="1"/>
  <c r="P23" i="1"/>
  <c r="W11" i="1"/>
  <c r="F12" i="37"/>
  <c r="K11" i="1"/>
  <c r="P10" i="1"/>
  <c r="CE1" i="1" s="1"/>
  <c r="F10" i="27"/>
  <c r="K10" i="1"/>
  <c r="CF2" i="1"/>
  <c r="P32" i="1"/>
  <c r="Q14" i="1"/>
  <c r="P13" i="1"/>
  <c r="P11" i="1"/>
  <c r="Q12" i="1"/>
  <c r="Q25" i="1"/>
  <c r="Q10" i="1"/>
  <c r="Q32" i="1"/>
  <c r="Q29" i="1"/>
  <c r="P35" i="1"/>
  <c r="P27" i="1"/>
  <c r="Q23" i="1"/>
  <c r="Q17" i="1"/>
  <c r="P12" i="1"/>
  <c r="P19" i="1"/>
  <c r="P25" i="1"/>
  <c r="P29" i="1"/>
  <c r="Q24" i="1"/>
  <c r="P15" i="1"/>
  <c r="Q20" i="1"/>
  <c r="Q26" i="1"/>
  <c r="Q21" i="1"/>
  <c r="P30" i="1"/>
  <c r="P24" i="1"/>
  <c r="P21" i="1"/>
  <c r="W4" i="1" l="1"/>
  <c r="X14" i="1" s="1"/>
  <c r="W3" i="1"/>
  <c r="W5" i="1"/>
  <c r="Q5" i="1"/>
  <c r="Q4" i="1"/>
  <c r="R33" i="1" s="1"/>
  <c r="Q3" i="1"/>
  <c r="X34" i="1" l="1"/>
  <c r="R34" i="1"/>
  <c r="X16" i="1"/>
  <c r="X11" i="1"/>
  <c r="X20" i="1"/>
  <c r="X12" i="1"/>
  <c r="X25" i="1"/>
  <c r="X33" i="1"/>
  <c r="G33" i="1" s="1"/>
  <c r="X27" i="1"/>
  <c r="X35" i="1"/>
  <c r="X22" i="1"/>
  <c r="X23" i="1"/>
  <c r="X21" i="1"/>
  <c r="X32" i="1"/>
  <c r="X29" i="1"/>
  <c r="X19" i="1"/>
  <c r="X26" i="1"/>
  <c r="X28" i="1"/>
  <c r="X10" i="1"/>
  <c r="X31" i="1"/>
  <c r="X18" i="1"/>
  <c r="X15" i="1"/>
  <c r="R28" i="1"/>
  <c r="L28" i="1" s="1"/>
  <c r="X13" i="1"/>
  <c r="X17" i="1"/>
  <c r="X30" i="1"/>
  <c r="X24" i="1"/>
  <c r="R19" i="1"/>
  <c r="L19" i="1" s="1"/>
  <c r="C19" i="27" s="1"/>
  <c r="R21" i="1"/>
  <c r="G21" i="1" s="1"/>
  <c r="R14" i="1"/>
  <c r="I14" i="1" s="1"/>
  <c r="R20" i="1"/>
  <c r="G20" i="37" s="1"/>
  <c r="R32" i="1"/>
  <c r="R10" i="1"/>
  <c r="L10" i="1" s="1"/>
  <c r="C10" i="37" s="1"/>
  <c r="R15" i="1"/>
  <c r="L15" i="1" s="1"/>
  <c r="C15" i="37" s="1"/>
  <c r="R23" i="1"/>
  <c r="G23" i="37" s="1"/>
  <c r="R27" i="1"/>
  <c r="R30" i="1"/>
  <c r="L30" i="1" s="1"/>
  <c r="C30" i="27" s="1"/>
  <c r="R25" i="1"/>
  <c r="L25" i="1" s="1"/>
  <c r="C25" i="37" s="1"/>
  <c r="R26" i="1"/>
  <c r="R16" i="1"/>
  <c r="R12" i="1"/>
  <c r="R35" i="1"/>
  <c r="G35" i="37" s="1"/>
  <c r="R31" i="1"/>
  <c r="R24" i="1"/>
  <c r="R22" i="1"/>
  <c r="G22" i="27" s="1"/>
  <c r="R29" i="1"/>
  <c r="R11" i="1"/>
  <c r="R17" i="1"/>
  <c r="L17" i="1" s="1"/>
  <c r="C17" i="27" s="1"/>
  <c r="R18" i="1"/>
  <c r="G18" i="1" s="1"/>
  <c r="G33" i="37"/>
  <c r="G33" i="27"/>
  <c r="G19" i="37"/>
  <c r="R13" i="1"/>
  <c r="L33" i="1"/>
  <c r="C33" i="27" s="1"/>
  <c r="G34" i="27" l="1"/>
  <c r="G34" i="37"/>
  <c r="I34" i="1"/>
  <c r="G34" i="1"/>
  <c r="L34" i="1"/>
  <c r="I16" i="1"/>
  <c r="G11" i="1"/>
  <c r="G19" i="1"/>
  <c r="I12" i="1"/>
  <c r="I19" i="1"/>
  <c r="G28" i="37"/>
  <c r="I27" i="1"/>
  <c r="I33" i="1"/>
  <c r="D33" i="37" s="1"/>
  <c r="I31" i="1"/>
  <c r="G26" i="1"/>
  <c r="I13" i="1"/>
  <c r="I28" i="1"/>
  <c r="G21" i="37"/>
  <c r="I29" i="1"/>
  <c r="I32" i="1"/>
  <c r="X4" i="1"/>
  <c r="X3" i="1"/>
  <c r="G28" i="1"/>
  <c r="L11" i="1"/>
  <c r="C11" i="27" s="1"/>
  <c r="X5" i="1"/>
  <c r="G28" i="27"/>
  <c r="L26" i="1"/>
  <c r="C26" i="37" s="1"/>
  <c r="I24" i="1"/>
  <c r="G20" i="27"/>
  <c r="L21" i="1"/>
  <c r="C21" i="27" s="1"/>
  <c r="G21" i="27"/>
  <c r="I21" i="1"/>
  <c r="D21" i="37" s="1"/>
  <c r="C19" i="37"/>
  <c r="G19" i="27"/>
  <c r="G15" i="1"/>
  <c r="G14" i="1"/>
  <c r="D14" i="27" s="1"/>
  <c r="L32" i="1"/>
  <c r="C32" i="27" s="1"/>
  <c r="G26" i="27"/>
  <c r="G23" i="27"/>
  <c r="I26" i="1"/>
  <c r="I23" i="1"/>
  <c r="G13" i="1"/>
  <c r="G32" i="27"/>
  <c r="G25" i="1"/>
  <c r="G14" i="27"/>
  <c r="G14" i="37"/>
  <c r="C15" i="27"/>
  <c r="I35" i="1"/>
  <c r="L35" i="1"/>
  <c r="C35" i="37" s="1"/>
  <c r="L14" i="1"/>
  <c r="C14" i="27" s="1"/>
  <c r="G25" i="27"/>
  <c r="G15" i="27"/>
  <c r="G15" i="37"/>
  <c r="G27" i="37"/>
  <c r="G23" i="1"/>
  <c r="L20" i="1"/>
  <c r="C20" i="37" s="1"/>
  <c r="G26" i="37"/>
  <c r="G32" i="1"/>
  <c r="L31" i="1"/>
  <c r="C31" i="37" s="1"/>
  <c r="G24" i="1"/>
  <c r="G27" i="1"/>
  <c r="L23" i="1"/>
  <c r="C23" i="37" s="1"/>
  <c r="G31" i="1"/>
  <c r="G12" i="27"/>
  <c r="G20" i="1"/>
  <c r="I20" i="1"/>
  <c r="G27" i="27"/>
  <c r="L12" i="1"/>
  <c r="C12" i="27" s="1"/>
  <c r="G10" i="27"/>
  <c r="I30" i="1"/>
  <c r="G16" i="1"/>
  <c r="G29" i="27"/>
  <c r="L27" i="1"/>
  <c r="C27" i="27" s="1"/>
  <c r="G32" i="37"/>
  <c r="G16" i="37"/>
  <c r="G22" i="1"/>
  <c r="G25" i="37"/>
  <c r="I15" i="1"/>
  <c r="L29" i="1"/>
  <c r="C29" i="27" s="1"/>
  <c r="I25" i="1"/>
  <c r="G35" i="1"/>
  <c r="C10" i="27"/>
  <c r="G12" i="37"/>
  <c r="L16" i="1"/>
  <c r="C16" i="37" s="1"/>
  <c r="G11" i="27"/>
  <c r="G10" i="37"/>
  <c r="C30" i="37"/>
  <c r="G12" i="1"/>
  <c r="I10" i="1"/>
  <c r="G16" i="27"/>
  <c r="G30" i="1"/>
  <c r="G30" i="37"/>
  <c r="G11" i="37"/>
  <c r="G10" i="1"/>
  <c r="G30" i="27"/>
  <c r="G35" i="27"/>
  <c r="C25" i="27"/>
  <c r="L22" i="1"/>
  <c r="C22" i="27" s="1"/>
  <c r="R4" i="1"/>
  <c r="I11" i="1"/>
  <c r="G31" i="27"/>
  <c r="C33" i="37"/>
  <c r="G22" i="37"/>
  <c r="I22" i="1"/>
  <c r="G29" i="1"/>
  <c r="G24" i="37"/>
  <c r="G13" i="37"/>
  <c r="G31" i="37"/>
  <c r="L24" i="1"/>
  <c r="C24" i="27" s="1"/>
  <c r="G17" i="37"/>
  <c r="I17" i="1"/>
  <c r="R3" i="1"/>
  <c r="G17" i="27"/>
  <c r="G29" i="37"/>
  <c r="G24" i="27"/>
  <c r="G17" i="1"/>
  <c r="C17" i="37"/>
  <c r="L18" i="1"/>
  <c r="G18" i="37"/>
  <c r="G18" i="27"/>
  <c r="I18" i="1"/>
  <c r="D18" i="27" s="1"/>
  <c r="L13" i="1"/>
  <c r="G13" i="27"/>
  <c r="R5" i="1"/>
  <c r="C28" i="37"/>
  <c r="C28" i="27"/>
  <c r="Z33" i="1"/>
  <c r="BU16" i="1"/>
  <c r="AR28" i="1"/>
  <c r="AI23" i="1"/>
  <c r="Y23" i="1"/>
  <c r="AF15" i="1"/>
  <c r="BL10" i="1"/>
  <c r="AQ18" i="1"/>
  <c r="BZ22" i="1"/>
  <c r="BO30" i="1"/>
  <c r="AC30" i="1"/>
  <c r="B21" i="1"/>
  <c r="AE25" i="1"/>
  <c r="BI21" i="1"/>
  <c r="AQ26" i="1"/>
  <c r="AW29" i="1"/>
  <c r="AN32" i="1"/>
  <c r="CA15" i="1"/>
  <c r="BC10" i="1"/>
  <c r="BV16" i="1"/>
  <c r="BO12" i="1"/>
  <c r="AX10" i="1"/>
  <c r="BS29" i="1"/>
  <c r="BK20" i="1"/>
  <c r="BP17" i="1"/>
  <c r="AE16" i="1"/>
  <c r="Y10" i="1"/>
  <c r="BX20" i="1"/>
  <c r="AS20" i="1"/>
  <c r="AW26" i="1"/>
  <c r="BW18" i="1"/>
  <c r="AC20" i="1"/>
  <c r="AS10" i="1"/>
  <c r="AG11" i="1"/>
  <c r="Y33" i="1"/>
  <c r="B22" i="1"/>
  <c r="B17" i="1"/>
  <c r="BZ17" i="1"/>
  <c r="BO19" i="1"/>
  <c r="CA29" i="1"/>
  <c r="BB14" i="1"/>
  <c r="BS10" i="1"/>
  <c r="BO35" i="1"/>
  <c r="AD23" i="1"/>
  <c r="BQ28" i="1"/>
  <c r="AO27" i="1"/>
  <c r="AG14" i="1"/>
  <c r="BQ31" i="1"/>
  <c r="BZ29" i="1"/>
  <c r="BB11" i="1"/>
  <c r="AH21" i="1"/>
  <c r="AE23" i="1"/>
  <c r="BY16" i="1"/>
  <c r="AD32" i="1"/>
  <c r="AP23" i="1"/>
  <c r="BZ16" i="1"/>
  <c r="CB11" i="1"/>
  <c r="BZ30" i="1"/>
  <c r="BH27" i="1"/>
  <c r="Y11" i="1"/>
  <c r="CA13" i="1"/>
  <c r="AE10" i="1"/>
  <c r="AZ24" i="1"/>
  <c r="AA35" i="1"/>
  <c r="AG32" i="1"/>
  <c r="BW19" i="1"/>
  <c r="BD15" i="1"/>
  <c r="Y31" i="1"/>
  <c r="Z10" i="1"/>
  <c r="BI19" i="1"/>
  <c r="AD19" i="1"/>
  <c r="AK33" i="1"/>
  <c r="BZ35" i="1"/>
  <c r="AF21" i="1"/>
  <c r="AH33" i="1"/>
  <c r="BU31" i="1"/>
  <c r="AS35" i="1"/>
  <c r="AM21" i="1"/>
  <c r="AK25" i="1"/>
  <c r="BN11" i="1"/>
  <c r="BK21" i="1"/>
  <c r="AL11" i="1"/>
  <c r="AY23" i="1"/>
  <c r="AE28" i="1"/>
  <c r="AZ33" i="1"/>
  <c r="AB29" i="1"/>
  <c r="BD11" i="1"/>
  <c r="CC19" i="1"/>
  <c r="BV25" i="1"/>
  <c r="AK18" i="1"/>
  <c r="AW25" i="1"/>
  <c r="AL13" i="1"/>
  <c r="AB16" i="1"/>
  <c r="BP24" i="1"/>
  <c r="AS27" i="1"/>
  <c r="B33" i="1"/>
  <c r="BQ24" i="1"/>
  <c r="AY30" i="1"/>
  <c r="BB33" i="1"/>
  <c r="AI27" i="1"/>
  <c r="BE31" i="1"/>
  <c r="AI17" i="1"/>
  <c r="AR16" i="1"/>
  <c r="BI10" i="1"/>
  <c r="BG21" i="1"/>
  <c r="AF31" i="1"/>
  <c r="BC32" i="1"/>
  <c r="BG25" i="1"/>
  <c r="BY28" i="1"/>
  <c r="AC24" i="1"/>
  <c r="BM16" i="1"/>
  <c r="AL15" i="1"/>
  <c r="CC28" i="1"/>
  <c r="BY20" i="1"/>
  <c r="Z24" i="1"/>
  <c r="BR19" i="1"/>
  <c r="Y27" i="1"/>
  <c r="CC26" i="1"/>
  <c r="AW16" i="1"/>
  <c r="BD25" i="1"/>
  <c r="CB30" i="1"/>
  <c r="BU20" i="1"/>
  <c r="AB24" i="1"/>
  <c r="AZ16" i="1"/>
  <c r="BT12" i="1"/>
  <c r="AW12" i="1"/>
  <c r="CB15" i="1"/>
  <c r="AW27" i="1"/>
  <c r="BW10" i="1"/>
  <c r="AK24" i="1"/>
  <c r="CC25" i="1"/>
  <c r="BF31" i="1"/>
  <c r="BQ32" i="1"/>
  <c r="AK30" i="1"/>
  <c r="AX27" i="1"/>
  <c r="AC11" i="1"/>
  <c r="BX25" i="1"/>
  <c r="BK15" i="1"/>
  <c r="BP23" i="1"/>
  <c r="AQ23" i="1"/>
  <c r="AM23" i="1"/>
  <c r="BY31" i="1"/>
  <c r="BW20" i="1"/>
  <c r="BS30" i="1"/>
  <c r="BZ31" i="1"/>
  <c r="AP17" i="1"/>
  <c r="AI25" i="1"/>
  <c r="AY31" i="1"/>
  <c r="AB11" i="1"/>
  <c r="AB25" i="1"/>
  <c r="AL29" i="1"/>
  <c r="BW14" i="1"/>
  <c r="BJ28" i="1"/>
  <c r="BH30" i="1"/>
  <c r="CC21" i="1"/>
  <c r="BG11" i="1"/>
  <c r="BH19" i="1"/>
  <c r="BH11" i="1"/>
  <c r="AI30" i="1"/>
  <c r="AA31" i="1"/>
  <c r="AH11" i="1"/>
  <c r="AA16" i="1"/>
  <c r="AU13" i="1"/>
  <c r="BY33" i="1"/>
  <c r="AJ29" i="1"/>
  <c r="CC24" i="1"/>
  <c r="AI21" i="1"/>
  <c r="BJ25" i="1"/>
  <c r="BM12" i="1"/>
  <c r="BS24" i="1"/>
  <c r="BL33" i="1"/>
  <c r="Y19" i="1"/>
  <c r="AR29" i="1"/>
  <c r="AK26" i="1"/>
  <c r="AH20" i="1"/>
  <c r="BN20" i="1"/>
  <c r="BE25" i="1"/>
  <c r="BU12" i="1"/>
  <c r="AA20" i="1"/>
  <c r="AR17" i="1"/>
  <c r="AC12" i="1"/>
  <c r="AP26" i="1"/>
  <c r="AF24" i="1"/>
  <c r="BA11" i="1"/>
  <c r="BX15" i="1"/>
  <c r="AU31" i="1"/>
  <c r="AN11" i="1"/>
  <c r="BD35" i="1"/>
  <c r="AW24" i="1"/>
  <c r="CB20" i="1"/>
  <c r="BU18" i="1"/>
  <c r="AG25" i="1"/>
  <c r="AO35" i="1"/>
  <c r="AL32" i="1"/>
  <c r="AS12" i="1"/>
  <c r="AP14" i="1"/>
  <c r="AX14" i="1"/>
  <c r="BP10" i="1"/>
  <c r="BR20" i="1"/>
  <c r="AC14" i="1"/>
  <c r="BN25" i="1"/>
  <c r="BA33" i="1"/>
  <c r="BB24" i="1"/>
  <c r="BC13" i="1"/>
  <c r="BF28" i="1"/>
  <c r="BG15" i="1"/>
  <c r="CA32" i="1"/>
  <c r="BR13" i="1"/>
  <c r="AV17" i="1"/>
  <c r="BU32" i="1"/>
  <c r="BU33" i="1"/>
  <c r="BW30" i="1"/>
  <c r="AJ23" i="1"/>
  <c r="AT17" i="1"/>
  <c r="CC16" i="1"/>
  <c r="BN17" i="1"/>
  <c r="AM29" i="1"/>
  <c r="BL14" i="1"/>
  <c r="AB27" i="1"/>
  <c r="BA31" i="1"/>
  <c r="Z31" i="1"/>
  <c r="D20" i="1"/>
  <c r="AW22" i="1"/>
  <c r="AN20" i="1"/>
  <c r="BT25" i="1"/>
  <c r="AT30" i="1"/>
  <c r="BK22" i="1"/>
  <c r="AW33" i="1"/>
  <c r="AA22" i="1"/>
  <c r="BP28" i="1"/>
  <c r="BB13" i="1"/>
  <c r="CC33" i="1"/>
  <c r="AQ31" i="1"/>
  <c r="BO29" i="1"/>
  <c r="AI32" i="1"/>
  <c r="AR30" i="1"/>
  <c r="AI13" i="1"/>
  <c r="BA25" i="1"/>
  <c r="AB13" i="1"/>
  <c r="BF13" i="1"/>
  <c r="BM25" i="1"/>
  <c r="Z14" i="1"/>
  <c r="AH15" i="1"/>
  <c r="D13" i="1"/>
  <c r="BF25" i="1"/>
  <c r="AE15" i="1"/>
  <c r="BE26" i="1"/>
  <c r="AL19" i="1"/>
  <c r="BV11" i="1"/>
  <c r="BE15" i="1"/>
  <c r="AA15" i="1"/>
  <c r="CC17" i="1"/>
  <c r="BP32" i="1"/>
  <c r="AV21" i="1"/>
  <c r="AG19" i="1"/>
  <c r="BV32" i="1"/>
  <c r="BB16" i="1"/>
  <c r="AT16" i="1"/>
  <c r="BD27" i="1"/>
  <c r="BP27" i="1"/>
  <c r="AC25" i="1"/>
  <c r="BB31" i="1"/>
  <c r="BQ18" i="1"/>
  <c r="AM14" i="1"/>
  <c r="AH25" i="1"/>
  <c r="BQ15" i="1"/>
  <c r="AI20" i="1"/>
  <c r="AF12" i="1"/>
  <c r="AA12" i="1"/>
  <c r="AV28" i="1"/>
  <c r="BE17" i="1"/>
  <c r="BH32" i="1"/>
  <c r="CB19" i="1"/>
  <c r="BN18" i="1"/>
  <c r="AI18" i="1"/>
  <c r="BU28" i="1"/>
  <c r="BZ15" i="1"/>
  <c r="AL14" i="1"/>
  <c r="BB19" i="1"/>
  <c r="AK35" i="1"/>
  <c r="BW13" i="1"/>
  <c r="BJ30" i="1"/>
  <c r="AW14" i="1"/>
  <c r="BE19" i="1"/>
  <c r="AP13" i="1"/>
  <c r="AR19" i="1"/>
  <c r="BN35" i="1"/>
  <c r="AD25" i="1"/>
  <c r="BR31" i="1"/>
  <c r="AT19" i="1"/>
  <c r="AU22" i="1"/>
  <c r="BU22" i="1"/>
  <c r="BH25" i="1"/>
  <c r="AD11" i="1"/>
  <c r="B20" i="1"/>
  <c r="BT19" i="1"/>
  <c r="AN17" i="1"/>
  <c r="AR18" i="1"/>
  <c r="AH35" i="1"/>
  <c r="B28" i="1"/>
  <c r="BH35" i="1"/>
  <c r="BO25" i="1"/>
  <c r="BF19" i="1"/>
  <c r="BS17" i="1"/>
  <c r="CB25" i="1"/>
  <c r="AU30" i="1"/>
  <c r="CA33" i="1"/>
  <c r="CC35" i="1"/>
  <c r="AM11" i="1"/>
  <c r="CA21" i="1"/>
  <c r="AO22" i="1"/>
  <c r="AY27" i="1"/>
  <c r="BZ10" i="1"/>
  <c r="BK35" i="1"/>
  <c r="AP22" i="1"/>
  <c r="BF29" i="1"/>
  <c r="BJ29" i="1"/>
  <c r="BZ26" i="1"/>
  <c r="AJ25" i="1"/>
  <c r="BR17" i="1"/>
  <c r="BD30" i="1"/>
  <c r="Z15" i="1"/>
  <c r="BL29" i="1"/>
  <c r="AD18" i="1"/>
  <c r="Z28" i="1"/>
  <c r="BV12" i="1"/>
  <c r="BO17" i="1"/>
  <c r="AG23" i="1"/>
  <c r="BE29" i="1"/>
  <c r="AA10" i="1"/>
  <c r="B32" i="1"/>
  <c r="BM22" i="1"/>
  <c r="AN35" i="1"/>
  <c r="D31" i="1"/>
  <c r="AS31" i="1"/>
  <c r="AJ26" i="1"/>
  <c r="BO22" i="1"/>
  <c r="BT27" i="1"/>
  <c r="BV10" i="1"/>
  <c r="BX13" i="1"/>
  <c r="AY16" i="1"/>
  <c r="AI14" i="1"/>
  <c r="BZ32" i="1"/>
  <c r="BQ17" i="1"/>
  <c r="BW22" i="1"/>
  <c r="AW17" i="1"/>
  <c r="AY12" i="1"/>
  <c r="BL31" i="1"/>
  <c r="BC35" i="1"/>
  <c r="AE17" i="1"/>
  <c r="BK32" i="1"/>
  <c r="BE18" i="1"/>
  <c r="BQ19" i="1"/>
  <c r="AO19" i="1"/>
  <c r="BL11" i="1"/>
  <c r="AL22" i="1"/>
  <c r="BV29" i="1"/>
  <c r="BZ24" i="1"/>
  <c r="BA24" i="1"/>
  <c r="AF23" i="1"/>
  <c r="BY14" i="1"/>
  <c r="CB21" i="1"/>
  <c r="AV16" i="1"/>
  <c r="AV29" i="1"/>
  <c r="AC29" i="1"/>
  <c r="BA15" i="1"/>
  <c r="BS20" i="1"/>
  <c r="AF33" i="1"/>
  <c r="CA16" i="1"/>
  <c r="BB32" i="1"/>
  <c r="BT10" i="1"/>
  <c r="AK27" i="1"/>
  <c r="BN26" i="1"/>
  <c r="AZ12" i="1"/>
  <c r="BX33" i="1"/>
  <c r="AR23" i="1"/>
  <c r="BP20" i="1"/>
  <c r="AV27" i="1"/>
  <c r="AD16" i="1"/>
  <c r="BR33" i="1"/>
  <c r="AT22" i="1"/>
  <c r="AM33" i="1"/>
  <c r="BE35" i="1"/>
  <c r="AI26" i="1"/>
  <c r="BN21" i="1"/>
  <c r="AL20" i="1"/>
  <c r="AM17" i="1"/>
  <c r="D12" i="1"/>
  <c r="CB24" i="1"/>
  <c r="CA28" i="1"/>
  <c r="AB10" i="1"/>
  <c r="AX31" i="1"/>
  <c r="AV11" i="1"/>
  <c r="Y28" i="1"/>
  <c r="BG17" i="1"/>
  <c r="BW24" i="1"/>
  <c r="BC15" i="1"/>
  <c r="AT12" i="1"/>
  <c r="AI24" i="1"/>
  <c r="AB20" i="1"/>
  <c r="BP15" i="1"/>
  <c r="AM31" i="1"/>
  <c r="BZ14" i="1"/>
  <c r="AH10" i="1"/>
  <c r="AH13" i="1"/>
  <c r="BS14" i="1"/>
  <c r="AX12" i="1"/>
  <c r="AC16" i="1"/>
  <c r="CA27" i="1"/>
  <c r="BC11" i="1"/>
  <c r="D21" i="1"/>
  <c r="BM18" i="1"/>
  <c r="BS13" i="1"/>
  <c r="AF26" i="1"/>
  <c r="BU19" i="1"/>
  <c r="AZ29" i="1"/>
  <c r="CA17" i="1"/>
  <c r="BU30" i="1"/>
  <c r="AA33" i="1"/>
  <c r="AD31" i="1"/>
  <c r="AR33" i="1"/>
  <c r="BP25" i="1"/>
  <c r="AO24" i="1"/>
  <c r="AN15" i="1"/>
  <c r="AD35" i="1"/>
  <c r="AQ28" i="1"/>
  <c r="BU24" i="1"/>
  <c r="CC10" i="1"/>
  <c r="AG33" i="1"/>
  <c r="BY15" i="1"/>
  <c r="AZ10" i="1"/>
  <c r="AW21" i="1"/>
  <c r="AV12" i="1"/>
  <c r="AP15" i="1"/>
  <c r="CA18" i="1"/>
  <c r="BZ25" i="1"/>
  <c r="AI10" i="1"/>
  <c r="BV24" i="1"/>
  <c r="AH18" i="1"/>
  <c r="AM13" i="1"/>
  <c r="AY26" i="1"/>
  <c r="AP25" i="1"/>
  <c r="BM23" i="1"/>
  <c r="AO21" i="1"/>
  <c r="BO20" i="1"/>
  <c r="BM30" i="1"/>
  <c r="AU18" i="1"/>
  <c r="BG20" i="1"/>
  <c r="BL15" i="1"/>
  <c r="BZ20" i="1"/>
  <c r="BU27" i="1"/>
  <c r="BE32" i="1"/>
  <c r="AZ28" i="1"/>
  <c r="BB30" i="1"/>
  <c r="AR21" i="1"/>
  <c r="AU19" i="1"/>
  <c r="BF15" i="1"/>
  <c r="AJ35" i="1"/>
  <c r="CB10" i="1"/>
  <c r="AU26" i="1"/>
  <c r="AT18" i="1"/>
  <c r="AN18" i="1"/>
  <c r="BB29" i="1"/>
  <c r="Z19" i="1"/>
  <c r="AR26" i="1"/>
  <c r="BA29" i="1"/>
  <c r="BM27" i="1"/>
  <c r="BR14" i="1"/>
  <c r="AV26" i="1"/>
  <c r="BD28" i="1"/>
  <c r="BS16" i="1"/>
  <c r="AC13" i="1"/>
  <c r="BB22" i="1"/>
  <c r="AE21" i="1"/>
  <c r="AE30" i="1"/>
  <c r="AS24" i="1"/>
  <c r="Z26" i="1"/>
  <c r="D27" i="1"/>
  <c r="AV18" i="1"/>
  <c r="CB32" i="1"/>
  <c r="BB18" i="1"/>
  <c r="AW23" i="1"/>
  <c r="BY10" i="1"/>
  <c r="AC28" i="1"/>
  <c r="D18" i="1"/>
  <c r="BZ27" i="1"/>
  <c r="CC12" i="1"/>
  <c r="BV31" i="1"/>
  <c r="AT24" i="1"/>
  <c r="AS13" i="1"/>
  <c r="BY35" i="1"/>
  <c r="AM27" i="1"/>
  <c r="AA25" i="1"/>
  <c r="BK33" i="1"/>
  <c r="D32" i="1"/>
  <c r="AE19" i="1"/>
  <c r="AK13" i="1"/>
  <c r="BF30" i="1"/>
  <c r="BL22" i="1"/>
  <c r="BG35" i="1"/>
  <c r="BS32" i="1"/>
  <c r="BF21" i="1"/>
  <c r="CC18" i="1"/>
  <c r="AL35" i="1"/>
  <c r="BN14" i="1"/>
  <c r="BE20" i="1"/>
  <c r="BO10" i="1"/>
  <c r="D26" i="1"/>
  <c r="AN30" i="1"/>
  <c r="AQ35" i="1"/>
  <c r="Y24" i="1"/>
  <c r="AT15" i="1"/>
  <c r="AE18" i="1"/>
  <c r="AF19" i="1"/>
  <c r="AC18" i="1"/>
  <c r="BB20" i="1"/>
  <c r="BF10" i="1"/>
  <c r="Z18" i="1"/>
  <c r="Z23" i="1"/>
  <c r="BZ28" i="1"/>
  <c r="BU13" i="1"/>
  <c r="BF23" i="1"/>
  <c r="BQ13" i="1"/>
  <c r="BZ19" i="1"/>
  <c r="BA28" i="1"/>
  <c r="AR15" i="1"/>
  <c r="BL18" i="1"/>
  <c r="AZ35" i="1"/>
  <c r="AT20" i="1"/>
  <c r="Y30" i="1"/>
  <c r="BR26" i="1"/>
  <c r="BP18" i="1"/>
  <c r="AC22" i="1"/>
  <c r="AO29" i="1"/>
  <c r="BB12" i="1"/>
  <c r="CA30" i="1"/>
  <c r="BM13" i="1"/>
  <c r="AR32" i="1"/>
  <c r="AZ25" i="1"/>
  <c r="BT20" i="1"/>
  <c r="AQ15" i="1"/>
  <c r="AX28" i="1"/>
  <c r="BF27" i="1"/>
  <c r="AP35" i="1"/>
  <c r="AA28" i="1"/>
  <c r="BB21" i="1"/>
  <c r="BN32" i="1"/>
  <c r="Z27" i="1"/>
  <c r="AJ22" i="1"/>
  <c r="BP12" i="1"/>
  <c r="BA27" i="1"/>
  <c r="AY32" i="1"/>
  <c r="AM24" i="1"/>
  <c r="BC12" i="1"/>
  <c r="BA20" i="1"/>
  <c r="BS25" i="1"/>
  <c r="AW13" i="1"/>
  <c r="AX26" i="1"/>
  <c r="BU14" i="1"/>
  <c r="BL12" i="1"/>
  <c r="BE12" i="1"/>
  <c r="BD26" i="1"/>
  <c r="AS26" i="1"/>
  <c r="BA18" i="1"/>
  <c r="AH12" i="1"/>
  <c r="BD10" i="1"/>
  <c r="BY22" i="1"/>
  <c r="BE23" i="1"/>
  <c r="AH23" i="1"/>
  <c r="AJ13" i="1"/>
  <c r="AA14" i="1"/>
  <c r="BK11" i="1"/>
  <c r="BJ27" i="1"/>
  <c r="BK17" i="1"/>
  <c r="AH17" i="1"/>
  <c r="BW12" i="1"/>
  <c r="BW16" i="1"/>
  <c r="BN15" i="1"/>
  <c r="CA22" i="1"/>
  <c r="Z22" i="1"/>
  <c r="BT35" i="1"/>
  <c r="BQ23" i="1"/>
  <c r="BS31" i="1"/>
  <c r="BD14" i="1"/>
  <c r="AF20" i="1"/>
  <c r="CB18" i="1"/>
  <c r="BS27" i="1"/>
  <c r="D10" i="1"/>
  <c r="AV24" i="1"/>
  <c r="AC21" i="1"/>
  <c r="AZ31" i="1"/>
  <c r="AZ27" i="1"/>
  <c r="BO13" i="1"/>
  <c r="AF32" i="1"/>
  <c r="BX28" i="1"/>
  <c r="BV20" i="1"/>
  <c r="BV14" i="1"/>
  <c r="BZ33" i="1"/>
  <c r="AM25" i="1"/>
  <c r="AI15" i="1"/>
  <c r="AY11" i="1"/>
  <c r="AH19" i="1"/>
  <c r="AB28" i="1"/>
  <c r="AR10" i="1"/>
  <c r="BH28" i="1"/>
  <c r="AK21" i="1"/>
  <c r="BQ11" i="1"/>
  <c r="AW15" i="1"/>
  <c r="AC32" i="1"/>
  <c r="BC26" i="1"/>
  <c r="Y35" i="1"/>
  <c r="BN16" i="1"/>
  <c r="AF25" i="1"/>
  <c r="BW15" i="1"/>
  <c r="AU21" i="1"/>
  <c r="BR22" i="1"/>
  <c r="BO31" i="1"/>
  <c r="AI11" i="1"/>
  <c r="AP33" i="1"/>
  <c r="BP14" i="1"/>
  <c r="BP30" i="1"/>
  <c r="AX33" i="1"/>
  <c r="BA13" i="1"/>
  <c r="AX25" i="1"/>
  <c r="AK14" i="1"/>
  <c r="BJ35" i="1"/>
  <c r="BP21" i="1"/>
  <c r="AY19" i="1"/>
  <c r="BT14" i="1"/>
  <c r="AJ33" i="1"/>
  <c r="AP24" i="1"/>
  <c r="AX19" i="1"/>
  <c r="AT10" i="1"/>
  <c r="BV17" i="1"/>
  <c r="AZ30" i="1"/>
  <c r="BT21" i="1"/>
  <c r="AX30" i="1"/>
  <c r="BK27" i="1"/>
  <c r="AH31" i="1"/>
  <c r="BX10" i="1"/>
  <c r="AS23" i="1"/>
  <c r="AO32" i="1"/>
  <c r="AF13" i="1"/>
  <c r="BO11" i="1"/>
  <c r="Z30" i="1"/>
  <c r="AJ19" i="1"/>
  <c r="AN22" i="1"/>
  <c r="CA20" i="1"/>
  <c r="AW18" i="1"/>
  <c r="AF18" i="1"/>
  <c r="B10" i="1"/>
  <c r="BN22" i="1"/>
  <c r="BQ20" i="1"/>
  <c r="BQ29" i="1"/>
  <c r="AE14" i="1"/>
  <c r="B11" i="1"/>
  <c r="BR11" i="1"/>
  <c r="AM19" i="1"/>
  <c r="AY28" i="1"/>
  <c r="BC16" i="1"/>
  <c r="AQ13" i="1"/>
  <c r="AL24" i="1"/>
  <c r="BB25" i="1"/>
  <c r="BV13" i="1"/>
  <c r="AK15" i="1"/>
  <c r="AE20" i="1"/>
  <c r="BI28" i="1"/>
  <c r="BK23" i="1"/>
  <c r="BC30" i="1"/>
  <c r="AJ10" i="1"/>
  <c r="AU14" i="1"/>
  <c r="BR15" i="1"/>
  <c r="BD18" i="1"/>
  <c r="AY22" i="1"/>
  <c r="BR10" i="1"/>
  <c r="AY17" i="1"/>
  <c r="Y32" i="1"/>
  <c r="BM17" i="1"/>
  <c r="BJ22" i="1"/>
  <c r="AA13" i="1"/>
  <c r="AU11" i="1"/>
  <c r="BV18" i="1"/>
  <c r="BG31" i="1"/>
  <c r="AQ10" i="1"/>
  <c r="BS19" i="1"/>
  <c r="AG12" i="1"/>
  <c r="BH21" i="1"/>
  <c r="AN10" i="1"/>
  <c r="AF28" i="1"/>
  <c r="AX17" i="1"/>
  <c r="BX29" i="1"/>
  <c r="BO28" i="1"/>
  <c r="AT26" i="1"/>
  <c r="Z21" i="1"/>
  <c r="CA12" i="1"/>
  <c r="AA24" i="1"/>
  <c r="BG12" i="1"/>
  <c r="BF14" i="1"/>
  <c r="AL10" i="1"/>
  <c r="CB35" i="1"/>
  <c r="B18" i="1"/>
  <c r="AM10" i="1"/>
  <c r="BO26" i="1"/>
  <c r="AJ32" i="1"/>
  <c r="AY18" i="1"/>
  <c r="BI27" i="1"/>
  <c r="AJ14" i="1"/>
  <c r="Y29" i="1"/>
  <c r="BB23" i="1"/>
  <c r="AO25" i="1"/>
  <c r="AH32" i="1"/>
  <c r="AN13" i="1"/>
  <c r="BM31" i="1"/>
  <c r="AM15" i="1"/>
  <c r="BP33" i="1"/>
  <c r="B19" i="1"/>
  <c r="AO14" i="1"/>
  <c r="BE10" i="1"/>
  <c r="AP21" i="1"/>
  <c r="AC10" i="1"/>
  <c r="AY29" i="1"/>
  <c r="BT22" i="1"/>
  <c r="BI12" i="1"/>
  <c r="AG35" i="1"/>
  <c r="BD29" i="1"/>
  <c r="CC11" i="1"/>
  <c r="BJ19" i="1"/>
  <c r="CC31" i="1"/>
  <c r="BM11" i="1"/>
  <c r="BJ21" i="1"/>
  <c r="BP16" i="1"/>
  <c r="BC28" i="1"/>
  <c r="Y12" i="1"/>
  <c r="BR32" i="1"/>
  <c r="AT28" i="1"/>
  <c r="AY33" i="1"/>
  <c r="BU35" i="1"/>
  <c r="BQ21" i="1"/>
  <c r="AT14" i="1"/>
  <c r="BN29" i="1"/>
  <c r="AC26" i="1"/>
  <c r="AG24" i="1"/>
  <c r="BU25" i="1"/>
  <c r="CC20" i="1"/>
  <c r="BI33" i="1"/>
  <c r="BQ22" i="1"/>
  <c r="BH20" i="1"/>
  <c r="BH26" i="1"/>
  <c r="BC25" i="1"/>
  <c r="AV35" i="1"/>
  <c r="Z35" i="1"/>
  <c r="BZ12" i="1"/>
  <c r="BL32" i="1"/>
  <c r="AF27" i="1"/>
  <c r="AG17" i="1"/>
  <c r="BT11" i="1"/>
  <c r="AG13" i="1"/>
  <c r="AJ16" i="1"/>
  <c r="AU23" i="1"/>
  <c r="BH18" i="1"/>
  <c r="AB19" i="1"/>
  <c r="BH23" i="1"/>
  <c r="AR12" i="1"/>
  <c r="AA26" i="1"/>
  <c r="AA11" i="1"/>
  <c r="BY29" i="1"/>
  <c r="BI11" i="1"/>
  <c r="AD21" i="1"/>
  <c r="AD14" i="1"/>
  <c r="BN24" i="1"/>
  <c r="AT32" i="1"/>
  <c r="AY20" i="1"/>
  <c r="BY12" i="1"/>
  <c r="BN19" i="1"/>
  <c r="BY23" i="1"/>
  <c r="BV26" i="1"/>
  <c r="AT11" i="1"/>
  <c r="AB35" i="1"/>
  <c r="BC17" i="1"/>
  <c r="BK18" i="1"/>
  <c r="BI26" i="1"/>
  <c r="AK23" i="1"/>
  <c r="BS15" i="1"/>
  <c r="BN27" i="1"/>
  <c r="AN26" i="1"/>
  <c r="BL35" i="1"/>
  <c r="BY25" i="1"/>
  <c r="Z11" i="1"/>
  <c r="BQ12" i="1"/>
  <c r="CB22" i="1"/>
  <c r="CA35" i="1"/>
  <c r="AJ31" i="1"/>
  <c r="BF22" i="1"/>
  <c r="AL26" i="1"/>
  <c r="BH29" i="1"/>
  <c r="BX35" i="1"/>
  <c r="AD17" i="1"/>
  <c r="BL27" i="1"/>
  <c r="AW35" i="1"/>
  <c r="AW30" i="1"/>
  <c r="BC27" i="1"/>
  <c r="BP13" i="1"/>
  <c r="AX23" i="1"/>
  <c r="D17" i="1"/>
  <c r="BM14" i="1"/>
  <c r="BU15" i="1"/>
  <c r="AH29" i="1"/>
  <c r="AZ14" i="1"/>
  <c r="CC29" i="1"/>
  <c r="AS25" i="1"/>
  <c r="AE11" i="1"/>
  <c r="BG33" i="1"/>
  <c r="CC22" i="1"/>
  <c r="AZ32" i="1"/>
  <c r="BC14" i="1"/>
  <c r="AB12" i="1"/>
  <c r="BP19" i="1"/>
  <c r="BN23" i="1"/>
  <c r="AG15" i="1"/>
  <c r="CA31" i="1"/>
  <c r="BA19" i="1"/>
  <c r="BL13" i="1"/>
  <c r="BQ16" i="1"/>
  <c r="BD33" i="1"/>
  <c r="BT26" i="1"/>
  <c r="AL18" i="1"/>
  <c r="BL28" i="1"/>
  <c r="BX32" i="1"/>
  <c r="BE28" i="1"/>
  <c r="AV15" i="1"/>
  <c r="CB13" i="1"/>
  <c r="BH24" i="1"/>
  <c r="AC27" i="1"/>
  <c r="AB17" i="1"/>
  <c r="Z17" i="1"/>
  <c r="AQ29" i="1"/>
  <c r="AV14" i="1"/>
  <c r="AY24" i="1"/>
  <c r="AM20" i="1"/>
  <c r="AE27" i="1"/>
  <c r="AA27" i="1"/>
  <c r="Z32" i="1"/>
  <c r="AQ24" i="1"/>
  <c r="BX23" i="1"/>
  <c r="AF22" i="1"/>
  <c r="AR22" i="1"/>
  <c r="BE13" i="1"/>
  <c r="BD17" i="1"/>
  <c r="AQ16" i="1"/>
  <c r="BC19" i="1"/>
  <c r="AO13" i="1"/>
  <c r="BI17" i="1"/>
  <c r="AD15" i="1"/>
  <c r="BQ26" i="1"/>
  <c r="BD16" i="1"/>
  <c r="B24" i="1"/>
  <c r="AG26" i="1"/>
  <c r="AC33" i="1"/>
  <c r="BQ27" i="1"/>
  <c r="BX17" i="1"/>
  <c r="AF16" i="1"/>
  <c r="CB28" i="1"/>
  <c r="BG30" i="1"/>
  <c r="BF24" i="1"/>
  <c r="BU11" i="1"/>
  <c r="AU10" i="1"/>
  <c r="AS18" i="1"/>
  <c r="BR23" i="1"/>
  <c r="B35" i="1"/>
  <c r="BM20" i="1"/>
  <c r="AG18" i="1"/>
  <c r="AV30" i="1"/>
  <c r="BA32" i="1"/>
  <c r="AE26" i="1"/>
  <c r="AP19" i="1"/>
  <c r="AX22" i="1"/>
  <c r="AE12" i="1"/>
  <c r="BH17" i="1"/>
  <c r="AQ12" i="1"/>
  <c r="B25" i="1"/>
  <c r="BA30" i="1"/>
  <c r="BU26" i="1"/>
  <c r="BE21" i="1"/>
  <c r="AB21" i="1"/>
  <c r="BT30" i="1"/>
  <c r="BS22" i="1"/>
  <c r="BJ15" i="1"/>
  <c r="AM22" i="1"/>
  <c r="AC35" i="1"/>
  <c r="AM18" i="1"/>
  <c r="AG31" i="1"/>
  <c r="AA18" i="1"/>
  <c r="AK17" i="1"/>
  <c r="BQ30" i="1"/>
  <c r="BT23" i="1"/>
  <c r="BQ25" i="1"/>
  <c r="BX31" i="1"/>
  <c r="AW20" i="1"/>
  <c r="AB22" i="1"/>
  <c r="AL25" i="1"/>
  <c r="BF17" i="1"/>
  <c r="AA30" i="1"/>
  <c r="AL16" i="1"/>
  <c r="AN33" i="1"/>
  <c r="D29" i="1"/>
  <c r="BI31" i="1"/>
  <c r="AN19" i="1"/>
  <c r="AL33" i="1"/>
  <c r="BY30" i="1"/>
  <c r="BK10" i="1"/>
  <c r="AA29" i="1"/>
  <c r="AQ33" i="1"/>
  <c r="BP26" i="1"/>
  <c r="BQ14" i="1"/>
  <c r="BH15" i="1"/>
  <c r="AS29" i="1"/>
  <c r="BA12" i="1"/>
  <c r="AB31" i="1"/>
  <c r="D23" i="1"/>
  <c r="AE22" i="1"/>
  <c r="Z16" i="1"/>
  <c r="BW32" i="1"/>
  <c r="AZ23" i="1"/>
  <c r="BJ12" i="1"/>
  <c r="AC17" i="1"/>
  <c r="Y21" i="1"/>
  <c r="AL31" i="1"/>
  <c r="AD20" i="1"/>
  <c r="BT28" i="1"/>
  <c r="AO10" i="1"/>
  <c r="BM35" i="1"/>
  <c r="BT32" i="1"/>
  <c r="BG18" i="1"/>
  <c r="BG23" i="1"/>
  <c r="BA16" i="1"/>
  <c r="BJ24" i="1"/>
  <c r="AS33" i="1"/>
  <c r="AI19" i="1"/>
  <c r="BV23" i="1"/>
  <c r="BL25" i="1"/>
  <c r="AN14" i="1"/>
  <c r="AZ11" i="1"/>
  <c r="BJ18" i="1"/>
  <c r="BN13" i="1"/>
  <c r="AF10" i="1"/>
  <c r="AS17" i="1"/>
  <c r="BX30" i="1"/>
  <c r="BO21" i="1"/>
  <c r="BP22" i="1"/>
  <c r="AI12" i="1"/>
  <c r="AN23" i="1"/>
  <c r="BW33" i="1"/>
  <c r="AP32" i="1"/>
  <c r="BK28" i="1"/>
  <c r="BR24" i="1"/>
  <c r="AF17" i="1"/>
  <c r="BR30" i="1"/>
  <c r="AS19" i="1"/>
  <c r="AA19" i="1"/>
  <c r="BR18" i="1"/>
  <c r="AH28" i="1"/>
  <c r="AK22" i="1"/>
  <c r="AG10" i="1"/>
  <c r="BC29" i="1"/>
  <c r="AE13" i="1"/>
  <c r="CC32" i="1"/>
  <c r="BS23" i="1"/>
  <c r="AK11" i="1"/>
  <c r="AB26" i="1"/>
  <c r="AV20" i="1"/>
  <c r="BH10" i="1"/>
  <c r="AQ21" i="1"/>
  <c r="Z25" i="1"/>
  <c r="BW27" i="1"/>
  <c r="BO33" i="1"/>
  <c r="BV28" i="1"/>
  <c r="BC33" i="1"/>
  <c r="AX18" i="1"/>
  <c r="BI15" i="1"/>
  <c r="BD23" i="1"/>
  <c r="AO12" i="1"/>
  <c r="BL17" i="1"/>
  <c r="B31" i="1"/>
  <c r="CA11" i="1"/>
  <c r="BA21" i="1"/>
  <c r="CC27" i="1"/>
  <c r="BF32" i="1"/>
  <c r="AX24" i="1"/>
  <c r="AY14" i="1"/>
  <c r="AN25" i="1"/>
  <c r="AD30" i="1"/>
  <c r="CA10" i="1"/>
  <c r="AU15" i="1"/>
  <c r="BW25" i="1"/>
  <c r="AE24" i="1"/>
  <c r="BT29" i="1"/>
  <c r="Z29" i="1"/>
  <c r="CB23" i="1"/>
  <c r="AW19" i="1"/>
  <c r="BL20" i="1"/>
  <c r="AP28" i="1"/>
  <c r="AU20" i="1"/>
  <c r="AY25" i="1"/>
  <c r="BK31" i="1"/>
  <c r="AG29" i="1"/>
  <c r="BI30" i="1"/>
  <c r="AK12" i="1"/>
  <c r="BG28" i="1"/>
  <c r="AM16" i="1"/>
  <c r="BZ18" i="1"/>
  <c r="AH22" i="1"/>
  <c r="BA17" i="1"/>
  <c r="BJ20" i="1"/>
  <c r="AB18" i="1"/>
  <c r="AN28" i="1"/>
  <c r="AX21" i="1"/>
  <c r="AY13" i="1"/>
  <c r="D15" i="1"/>
  <c r="AJ28" i="1"/>
  <c r="AT13" i="1"/>
  <c r="AM12" i="1"/>
  <c r="AP10" i="1"/>
  <c r="BE16" i="1"/>
  <c r="B14" i="1"/>
  <c r="BR28" i="1"/>
  <c r="BC18" i="1"/>
  <c r="Y17" i="1"/>
  <c r="BK30" i="1"/>
  <c r="BC23" i="1"/>
  <c r="AC15" i="1"/>
  <c r="BS12" i="1"/>
  <c r="AO33" i="1"/>
  <c r="BS18" i="1"/>
  <c r="D14" i="1"/>
  <c r="AQ32" i="1"/>
  <c r="AS22" i="1"/>
  <c r="BT15" i="1"/>
  <c r="CC23" i="1"/>
  <c r="AB30" i="1"/>
  <c r="BY19" i="1"/>
  <c r="BM15" i="1"/>
  <c r="AH26" i="1"/>
  <c r="AV10" i="1"/>
  <c r="BH31" i="1"/>
  <c r="AT25" i="1"/>
  <c r="AI28" i="1"/>
  <c r="AQ14" i="1"/>
  <c r="AS30" i="1"/>
  <c r="BJ14" i="1"/>
  <c r="AW31" i="1"/>
  <c r="AD10" i="1"/>
  <c r="AZ22" i="1"/>
  <c r="AK10" i="1"/>
  <c r="B26" i="1"/>
  <c r="AN16" i="1"/>
  <c r="AR31" i="1"/>
  <c r="AO20" i="1"/>
  <c r="AF30" i="1"/>
  <c r="AB23" i="1"/>
  <c r="AD12" i="1"/>
  <c r="AX20" i="1"/>
  <c r="AG21" i="1"/>
  <c r="BK29" i="1"/>
  <c r="BE33" i="1"/>
  <c r="AU25" i="1"/>
  <c r="BI14" i="1"/>
  <c r="AU12" i="1"/>
  <c r="AZ26" i="1"/>
  <c r="AD29" i="1"/>
  <c r="B12" i="1"/>
  <c r="AU35" i="1"/>
  <c r="AE31" i="1"/>
  <c r="BO18" i="1"/>
  <c r="AV23" i="1"/>
  <c r="BV19" i="1"/>
  <c r="BL16" i="1"/>
  <c r="BC20" i="1"/>
  <c r="BD32" i="1"/>
  <c r="AX15" i="1"/>
  <c r="BU23" i="1"/>
  <c r="BX14" i="1"/>
  <c r="AX13" i="1"/>
  <c r="CB14" i="1"/>
  <c r="BF35" i="1"/>
  <c r="AP12" i="1"/>
  <c r="BR16" i="1"/>
  <c r="AE33" i="1"/>
  <c r="AQ20" i="1"/>
  <c r="CB17" i="1"/>
  <c r="CB26" i="1"/>
  <c r="AQ19" i="1"/>
  <c r="BV30" i="1"/>
  <c r="Y15" i="1"/>
  <c r="AX29" i="1"/>
  <c r="CC30" i="1"/>
  <c r="BN12" i="1"/>
  <c r="BY18" i="1"/>
  <c r="BX11" i="1"/>
  <c r="AF14" i="1"/>
  <c r="BN30" i="1"/>
  <c r="BQ10" i="1"/>
  <c r="BG13" i="1"/>
  <c r="D11" i="1"/>
  <c r="Y26" i="1"/>
  <c r="BE24" i="1"/>
  <c r="BV33" i="1"/>
  <c r="CC13" i="1"/>
  <c r="BS21" i="1"/>
  <c r="AH14" i="1"/>
  <c r="AP30" i="1"/>
  <c r="AP31" i="1"/>
  <c r="Y14" i="1"/>
  <c r="AC23" i="1"/>
  <c r="BF26" i="1"/>
  <c r="AA17" i="1"/>
  <c r="AI31" i="1"/>
  <c r="AU33" i="1"/>
  <c r="BW26" i="1"/>
  <c r="BO24" i="1"/>
  <c r="BF16" i="1"/>
  <c r="AO26" i="1"/>
  <c r="BL26" i="1"/>
  <c r="AQ11" i="1"/>
  <c r="AX11" i="1"/>
  <c r="AO15" i="1"/>
  <c r="BD22" i="1"/>
  <c r="BN33" i="1"/>
  <c r="BZ21" i="1"/>
  <c r="BH14" i="1"/>
  <c r="BK24" i="1"/>
  <c r="BL24" i="1"/>
  <c r="BG22" i="1"/>
  <c r="D25" i="1"/>
  <c r="BB10" i="1"/>
  <c r="AH27" i="1"/>
  <c r="BM33" i="1"/>
  <c r="BG19" i="1"/>
  <c r="AJ30" i="1"/>
  <c r="AV32" i="1"/>
  <c r="BK14" i="1"/>
  <c r="AZ21" i="1"/>
  <c r="BS26" i="1"/>
  <c r="AV31" i="1"/>
  <c r="CC15" i="1"/>
  <c r="AJ21" i="1"/>
  <c r="BC22" i="1"/>
  <c r="AI22" i="1"/>
  <c r="BB26" i="1"/>
  <c r="AN27" i="1"/>
  <c r="AD27" i="1"/>
  <c r="D24" i="1"/>
  <c r="AL17" i="1"/>
  <c r="BY21" i="1"/>
  <c r="AL21" i="1"/>
  <c r="BD31" i="1"/>
  <c r="AS15" i="1"/>
  <c r="BE27" i="1"/>
  <c r="BM28" i="1"/>
  <c r="AK20" i="1"/>
  <c r="D33" i="1"/>
  <c r="AU32" i="1"/>
  <c r="AK32" i="1"/>
  <c r="AG16" i="1"/>
  <c r="BI32" i="1"/>
  <c r="BY24" i="1"/>
  <c r="AJ27" i="1"/>
  <c r="BI13" i="1"/>
  <c r="Z20" i="1"/>
  <c r="AD33" i="1"/>
  <c r="AF29" i="1"/>
  <c r="AF11" i="1"/>
  <c r="BL30" i="1"/>
  <c r="AL28" i="1"/>
  <c r="CA19" i="1"/>
  <c r="AW28" i="1"/>
  <c r="BF11" i="1"/>
  <c r="AB14" i="1"/>
  <c r="BB17" i="1"/>
  <c r="AQ30" i="1"/>
  <c r="AY10" i="1"/>
  <c r="BH22" i="1"/>
  <c r="B16" i="1"/>
  <c r="BD12" i="1"/>
  <c r="AM32" i="1"/>
  <c r="AR27" i="1"/>
  <c r="BG27" i="1"/>
  <c r="BS28" i="1"/>
  <c r="BA26" i="1"/>
  <c r="BY11" i="1"/>
  <c r="AJ18" i="1"/>
  <c r="BU21" i="1"/>
  <c r="BJ17" i="1"/>
  <c r="AR11" i="1"/>
  <c r="BG16" i="1"/>
  <c r="BS35" i="1"/>
  <c r="BI24" i="1"/>
  <c r="AD22" i="1"/>
  <c r="BO14" i="1"/>
  <c r="AV13" i="1"/>
  <c r="BM19" i="1"/>
  <c r="BG10" i="1"/>
  <c r="AD28" i="1"/>
  <c r="CB31" i="1"/>
  <c r="BX21" i="1"/>
  <c r="BG14" i="1"/>
  <c r="BY26" i="1"/>
  <c r="AN24" i="1"/>
  <c r="CA24" i="1"/>
  <c r="BW17" i="1"/>
  <c r="BN28" i="1"/>
  <c r="BB15" i="1"/>
  <c r="BT31" i="1"/>
  <c r="BB28" i="1"/>
  <c r="CA26" i="1"/>
  <c r="BK16" i="1"/>
  <c r="AU24" i="1"/>
  <c r="BH12" i="1"/>
  <c r="AR13" i="1"/>
  <c r="AO31" i="1"/>
  <c r="AC19" i="1"/>
  <c r="BJ32" i="1"/>
  <c r="AJ11" i="1"/>
  <c r="BA23" i="1"/>
  <c r="AR20" i="1"/>
  <c r="Y20" i="1"/>
  <c r="BR21" i="1"/>
  <c r="BQ35" i="1"/>
  <c r="BH13" i="1"/>
  <c r="BI18" i="1"/>
  <c r="D22" i="1"/>
  <c r="BB27" i="1"/>
  <c r="AW11" i="1"/>
  <c r="BM29" i="1"/>
  <c r="AN31" i="1"/>
  <c r="BX18" i="1"/>
  <c r="AK19" i="1"/>
  <c r="BW21" i="1"/>
  <c r="BG24" i="1"/>
  <c r="BT17" i="1"/>
  <c r="B27" i="1"/>
  <c r="BD24" i="1"/>
  <c r="BH16" i="1"/>
  <c r="AT29" i="1"/>
  <c r="BF12" i="1"/>
  <c r="BC21" i="1"/>
  <c r="BD21" i="1"/>
  <c r="AQ17" i="1"/>
  <c r="BS11" i="1"/>
  <c r="BM26" i="1"/>
  <c r="BX16" i="1"/>
  <c r="BG32" i="1"/>
  <c r="Z12" i="1"/>
  <c r="BP29" i="1"/>
  <c r="Y16" i="1"/>
  <c r="AZ17" i="1"/>
  <c r="AG28" i="1"/>
  <c r="BT33" i="1"/>
  <c r="AN29" i="1"/>
  <c r="AB15" i="1"/>
  <c r="BC24" i="1"/>
  <c r="AS14" i="1"/>
  <c r="AZ13" i="1"/>
  <c r="BJ16" i="1"/>
  <c r="AK16" i="1"/>
  <c r="D28" i="1"/>
  <c r="BV21" i="1"/>
  <c r="AN12" i="1"/>
  <c r="AT27" i="1"/>
  <c r="AK29" i="1"/>
  <c r="BK12" i="1"/>
  <c r="AP20" i="1"/>
  <c r="BR29" i="1"/>
  <c r="BE11" i="1"/>
  <c r="B29" i="1"/>
  <c r="BO15" i="1"/>
  <c r="BM21" i="1"/>
  <c r="BX27" i="1"/>
  <c r="CB33" i="1"/>
  <c r="BM32" i="1"/>
  <c r="AO23" i="1"/>
  <c r="AR24" i="1"/>
  <c r="AM26" i="1"/>
  <c r="BK13" i="1"/>
  <c r="CC14" i="1"/>
  <c r="AL12" i="1"/>
  <c r="B23" i="1"/>
  <c r="AO11" i="1"/>
  <c r="BF20" i="1"/>
  <c r="BV15" i="1"/>
  <c r="BG26" i="1"/>
  <c r="BP35" i="1"/>
  <c r="BJ26" i="1"/>
  <c r="BJ10" i="1"/>
  <c r="BT16" i="1"/>
  <c r="BD20" i="1"/>
  <c r="BW29" i="1"/>
  <c r="AP29" i="1"/>
  <c r="BP11" i="1"/>
  <c r="BF18" i="1"/>
  <c r="BO32" i="1"/>
  <c r="BI23" i="1"/>
  <c r="AV19" i="1"/>
  <c r="BN31" i="1"/>
  <c r="AT35" i="1"/>
  <c r="AG20" i="1"/>
  <c r="AO30" i="1"/>
  <c r="AP16" i="1"/>
  <c r="BR27" i="1"/>
  <c r="Z13" i="1"/>
  <c r="BR35" i="1"/>
  <c r="BO23" i="1"/>
  <c r="BE22" i="1"/>
  <c r="BT24" i="1"/>
  <c r="AZ15" i="1"/>
  <c r="AQ25" i="1"/>
  <c r="B13" i="1"/>
  <c r="Y22" i="1"/>
  <c r="BA10" i="1"/>
  <c r="AZ19" i="1"/>
  <c r="AD13" i="1"/>
  <c r="AJ17" i="1"/>
  <c r="BN10" i="1"/>
  <c r="BJ11" i="1"/>
  <c r="BG29" i="1"/>
  <c r="AZ18" i="1"/>
  <c r="BX24" i="1"/>
  <c r="BI20" i="1"/>
  <c r="AU27" i="1"/>
  <c r="BR25" i="1"/>
  <c r="AP11" i="1"/>
  <c r="AW32" i="1"/>
  <c r="BW11" i="1"/>
  <c r="BL23" i="1"/>
  <c r="AK31" i="1"/>
  <c r="D35" i="1"/>
  <c r="AT21" i="1"/>
  <c r="AV25" i="1"/>
  <c r="AN21" i="1"/>
  <c r="CB16" i="1"/>
  <c r="BS33" i="1"/>
  <c r="BJ33" i="1"/>
  <c r="D16" i="1"/>
  <c r="AU17" i="1"/>
  <c r="AM28" i="1"/>
  <c r="BO16" i="1"/>
  <c r="BY32" i="1"/>
  <c r="BD19" i="1"/>
  <c r="AB33" i="1"/>
  <c r="D19" i="1"/>
  <c r="CA25" i="1"/>
  <c r="BZ23" i="1"/>
  <c r="CB29" i="1"/>
  <c r="BE14" i="1"/>
  <c r="BH33" i="1"/>
  <c r="BD13" i="1"/>
  <c r="BI16" i="1"/>
  <c r="BW35" i="1"/>
  <c r="AM30" i="1"/>
  <c r="BU17" i="1"/>
  <c r="AE35" i="1"/>
  <c r="AS32" i="1"/>
  <c r="BJ13" i="1"/>
  <c r="BR12" i="1"/>
  <c r="BE30" i="1"/>
  <c r="AR14" i="1"/>
  <c r="AS11" i="1"/>
  <c r="AU29" i="1"/>
  <c r="BY27" i="1"/>
  <c r="AD24" i="1"/>
  <c r="BI35" i="1"/>
  <c r="AO18" i="1"/>
  <c r="D30" i="1"/>
  <c r="BV27" i="1"/>
  <c r="AA32" i="1"/>
  <c r="AE29" i="1"/>
  <c r="BZ11" i="1"/>
  <c r="AS28" i="1"/>
  <c r="BX22" i="1"/>
  <c r="CB27" i="1"/>
  <c r="CA14" i="1"/>
  <c r="BX12" i="1"/>
  <c r="AG27" i="1"/>
  <c r="BB35" i="1"/>
  <c r="AT23" i="1"/>
  <c r="AJ24" i="1"/>
  <c r="BK26" i="1"/>
  <c r="BF33" i="1"/>
  <c r="AC31" i="1"/>
  <c r="AX35" i="1"/>
  <c r="AY21" i="1"/>
  <c r="AK28" i="1"/>
  <c r="AP27" i="1"/>
  <c r="AH16" i="1"/>
  <c r="AE32" i="1"/>
  <c r="AZ20" i="1"/>
  <c r="AY35" i="1"/>
  <c r="BX19" i="1"/>
  <c r="AA21" i="1"/>
  <c r="BI22" i="1"/>
  <c r="AV22" i="1"/>
  <c r="BK25" i="1"/>
  <c r="BJ31" i="1"/>
  <c r="AB32" i="1"/>
  <c r="AQ27" i="1"/>
  <c r="AO28" i="1"/>
  <c r="AI35" i="1"/>
  <c r="BU29" i="1"/>
  <c r="B15" i="1"/>
  <c r="BV35" i="1"/>
  <c r="AQ22" i="1"/>
  <c r="AR35" i="1"/>
  <c r="AD26" i="1"/>
  <c r="BY17" i="1"/>
  <c r="AJ12" i="1"/>
  <c r="AR25" i="1"/>
  <c r="BU10" i="1"/>
  <c r="AJ20" i="1"/>
  <c r="BO27" i="1"/>
  <c r="AG22" i="1"/>
  <c r="BP31" i="1"/>
  <c r="Y25" i="1"/>
  <c r="AV33" i="1"/>
  <c r="BW28" i="1"/>
  <c r="AI33" i="1"/>
  <c r="CA23" i="1"/>
  <c r="AM35" i="1"/>
  <c r="AO16" i="1"/>
  <c r="BA14" i="1"/>
  <c r="AL30" i="1"/>
  <c r="BA35" i="1"/>
  <c r="BJ23" i="1"/>
  <c r="AA23" i="1"/>
  <c r="BI29" i="1"/>
  <c r="Y18" i="1"/>
  <c r="AO17" i="1"/>
  <c r="BK19" i="1"/>
  <c r="BM10" i="1"/>
  <c r="BY13" i="1"/>
  <c r="AF35" i="1"/>
  <c r="Y13" i="1"/>
  <c r="BI25" i="1"/>
  <c r="AU28" i="1"/>
  <c r="CB12" i="1"/>
  <c r="AX32" i="1"/>
  <c r="AJ15" i="1"/>
  <c r="BL21" i="1"/>
  <c r="BW23" i="1"/>
  <c r="AL27" i="1"/>
  <c r="AX16" i="1"/>
  <c r="AH30" i="1"/>
  <c r="BW31" i="1"/>
  <c r="BT13" i="1"/>
  <c r="BM24" i="1"/>
  <c r="AU16" i="1"/>
  <c r="AS21" i="1"/>
  <c r="AT33" i="1"/>
  <c r="BL19" i="1"/>
  <c r="AW10" i="1"/>
  <c r="BV22" i="1"/>
  <c r="BC31" i="1"/>
  <c r="BX26" i="1"/>
  <c r="AP18" i="1"/>
  <c r="AT31" i="1"/>
  <c r="AS16" i="1"/>
  <c r="AI16" i="1"/>
  <c r="BA22" i="1"/>
  <c r="AL23" i="1"/>
  <c r="AG30" i="1"/>
  <c r="BQ33" i="1"/>
  <c r="AH24" i="1"/>
  <c r="AI29" i="1"/>
  <c r="BZ13" i="1"/>
  <c r="B30" i="1"/>
  <c r="BT18" i="1"/>
  <c r="AY15" i="1"/>
  <c r="D34" i="27" l="1"/>
  <c r="D34" i="37"/>
  <c r="C34" i="27"/>
  <c r="AF34" i="27" s="1"/>
  <c r="C34" i="37"/>
  <c r="D16" i="37"/>
  <c r="D31" i="37"/>
  <c r="V15" i="37"/>
  <c r="AW3" i="1"/>
  <c r="T10" i="37"/>
  <c r="AW5" i="1"/>
  <c r="AW4" i="1"/>
  <c r="AA19" i="27"/>
  <c r="K30" i="27"/>
  <c r="AD25" i="37"/>
  <c r="BM4" i="1"/>
  <c r="BM3" i="1"/>
  <c r="AF10" i="37"/>
  <c r="BM5" i="1"/>
  <c r="AC19" i="27"/>
  <c r="L33" i="27"/>
  <c r="H25" i="37"/>
  <c r="AG25" i="37"/>
  <c r="Z33" i="27"/>
  <c r="B30" i="27"/>
  <c r="B30" i="37"/>
  <c r="Y30" i="27"/>
  <c r="AF17" i="27"/>
  <c r="N30" i="27"/>
  <c r="B19" i="37"/>
  <c r="B19" i="27"/>
  <c r="J33" i="27"/>
  <c r="T19" i="27"/>
  <c r="S17" i="27"/>
  <c r="B16" i="37"/>
  <c r="B16" i="27"/>
  <c r="AD33" i="27"/>
  <c r="S25" i="37"/>
  <c r="B35" i="27"/>
  <c r="B35" i="37"/>
  <c r="AM25" i="37"/>
  <c r="BN3" i="1"/>
  <c r="AI10" i="37"/>
  <c r="BN4" i="1"/>
  <c r="BN5" i="1"/>
  <c r="BA4" i="1"/>
  <c r="X10" i="37"/>
  <c r="BA3" i="1"/>
  <c r="BA5" i="1"/>
  <c r="W15" i="37"/>
  <c r="BJ4" i="1"/>
  <c r="AH10" i="37"/>
  <c r="BJ3" i="1"/>
  <c r="BJ5" i="1"/>
  <c r="AJ15" i="37"/>
  <c r="B28" i="37"/>
  <c r="B28" i="27"/>
  <c r="K15" i="37"/>
  <c r="AE33" i="27"/>
  <c r="AE17" i="27"/>
  <c r="M19" i="27"/>
  <c r="B22" i="37"/>
  <c r="B22" i="27"/>
  <c r="Y15" i="37"/>
  <c r="AB10" i="37"/>
  <c r="AB19" i="27"/>
  <c r="AD17" i="27"/>
  <c r="V10" i="37"/>
  <c r="AY4" i="1"/>
  <c r="AY5" i="1"/>
  <c r="AY3" i="1"/>
  <c r="X17" i="27"/>
  <c r="AA30" i="27"/>
  <c r="B33" i="37"/>
  <c r="B33" i="27"/>
  <c r="B24" i="27"/>
  <c r="B24" i="37"/>
  <c r="AB33" i="27"/>
  <c r="BB4" i="1"/>
  <c r="BB3" i="1"/>
  <c r="BB5" i="1"/>
  <c r="Y10" i="37"/>
  <c r="B25" i="27"/>
  <c r="B25" i="37"/>
  <c r="S33" i="27"/>
  <c r="P30" i="27"/>
  <c r="B11" i="37"/>
  <c r="B11" i="27"/>
  <c r="BQ5" i="1"/>
  <c r="BQ3" i="1"/>
  <c r="AL10" i="37"/>
  <c r="BQ4" i="1"/>
  <c r="H15" i="37"/>
  <c r="U15" i="37"/>
  <c r="Q25" i="37"/>
  <c r="Y33" i="27"/>
  <c r="AK4" i="1"/>
  <c r="AK5" i="1"/>
  <c r="AK3" i="1"/>
  <c r="AD3" i="1"/>
  <c r="AD4" i="1"/>
  <c r="M10" i="37"/>
  <c r="AD5" i="1"/>
  <c r="R30" i="27"/>
  <c r="AV4" i="1"/>
  <c r="AV3" i="1"/>
  <c r="AV5" i="1"/>
  <c r="S10" i="37"/>
  <c r="AF15" i="37"/>
  <c r="J30" i="27"/>
  <c r="B14" i="27"/>
  <c r="B14" i="37"/>
  <c r="L15" i="37"/>
  <c r="AC30" i="27"/>
  <c r="H17" i="27"/>
  <c r="AP4" i="1"/>
  <c r="AP5" i="1"/>
  <c r="AP3" i="1"/>
  <c r="B15" i="37"/>
  <c r="B15" i="27"/>
  <c r="W17" i="27"/>
  <c r="V25" i="37"/>
  <c r="Q15" i="37"/>
  <c r="CA3" i="1"/>
  <c r="CA4" i="1"/>
  <c r="CA5" i="1"/>
  <c r="AA17" i="27"/>
  <c r="AD15" i="37"/>
  <c r="I25" i="37"/>
  <c r="AC10" i="37"/>
  <c r="BH3" i="1"/>
  <c r="BH4" i="1"/>
  <c r="BH5" i="1"/>
  <c r="AG3" i="1"/>
  <c r="P10" i="37"/>
  <c r="AG5" i="1"/>
  <c r="AG4" i="1"/>
  <c r="R19" i="27"/>
  <c r="R17" i="27"/>
  <c r="AF4" i="1"/>
  <c r="AF3" i="1"/>
  <c r="AF5" i="1"/>
  <c r="O10" i="37"/>
  <c r="AE25" i="37"/>
  <c r="L19" i="27"/>
  <c r="R33" i="27"/>
  <c r="B23" i="27"/>
  <c r="B23" i="37"/>
  <c r="AC15" i="37"/>
  <c r="BK5" i="1"/>
  <c r="BK4" i="1"/>
  <c r="AG10" i="37"/>
  <c r="BK3" i="1"/>
  <c r="O19" i="27"/>
  <c r="B29" i="27"/>
  <c r="B29" i="37"/>
  <c r="O33" i="27"/>
  <c r="Z17" i="27"/>
  <c r="AL25" i="37"/>
  <c r="M17" i="27"/>
  <c r="AH15" i="37"/>
  <c r="AE30" i="27"/>
  <c r="W30" i="27"/>
  <c r="P19" i="27"/>
  <c r="AU3" i="1"/>
  <c r="AU5" i="1"/>
  <c r="AU4" i="1"/>
  <c r="Q10" i="37"/>
  <c r="M15" i="37"/>
  <c r="T17" i="27"/>
  <c r="I17" i="27"/>
  <c r="J17" i="27"/>
  <c r="S15" i="37"/>
  <c r="T33" i="27"/>
  <c r="W19" i="27"/>
  <c r="P15" i="37"/>
  <c r="B17" i="37"/>
  <c r="B17" i="27"/>
  <c r="AN15" i="37"/>
  <c r="J19" i="27"/>
  <c r="V33" i="27"/>
  <c r="AH19" i="37"/>
  <c r="AD19" i="27"/>
  <c r="L10" i="37"/>
  <c r="BE4" i="1"/>
  <c r="Z10" i="37"/>
  <c r="BE3" i="1"/>
  <c r="BE5" i="1"/>
  <c r="AM3" i="1"/>
  <c r="AM4" i="1"/>
  <c r="AM5" i="1"/>
  <c r="U17" i="27"/>
  <c r="AN5" i="1"/>
  <c r="AN4" i="1"/>
  <c r="AN3" i="1"/>
  <c r="AB17" i="27"/>
  <c r="V17" i="27"/>
  <c r="BR5" i="1"/>
  <c r="BR3" i="1"/>
  <c r="AM10" i="37"/>
  <c r="BR4" i="1"/>
  <c r="AM15" i="37"/>
  <c r="Y25" i="37"/>
  <c r="N19" i="27"/>
  <c r="I30" i="27"/>
  <c r="BX4" i="1"/>
  <c r="BX3" i="1"/>
  <c r="BX5" i="1"/>
  <c r="U30" i="27"/>
  <c r="U19" i="27"/>
  <c r="V19" i="27"/>
  <c r="U25" i="37"/>
  <c r="U33" i="27"/>
  <c r="P33" i="27"/>
  <c r="O25" i="37"/>
  <c r="T15" i="37"/>
  <c r="AR5" i="1"/>
  <c r="AR4" i="1"/>
  <c r="AR3" i="1"/>
  <c r="K19" i="27"/>
  <c r="B10" i="27"/>
  <c r="B10" i="37"/>
  <c r="AI15" i="37"/>
  <c r="K17" i="27"/>
  <c r="AC17" i="27"/>
  <c r="R10" i="37"/>
  <c r="AN25" i="37"/>
  <c r="W25" i="37"/>
  <c r="H30" i="27"/>
  <c r="BF3" i="1"/>
  <c r="AA10" i="37"/>
  <c r="BF5" i="1"/>
  <c r="BF4" i="1"/>
  <c r="O30" i="27"/>
  <c r="B26" i="37"/>
  <c r="B26" i="27"/>
  <c r="BO4" i="1"/>
  <c r="BO3" i="1"/>
  <c r="AJ10" i="37"/>
  <c r="BO5" i="1"/>
  <c r="Z30" i="27"/>
  <c r="B32" i="27"/>
  <c r="B32" i="37"/>
  <c r="AC33" i="27"/>
  <c r="J25" i="37"/>
  <c r="B18" i="27"/>
  <c r="B18" i="37"/>
  <c r="B27" i="27"/>
  <c r="B27" i="37"/>
  <c r="I19" i="27"/>
  <c r="CB3" i="1"/>
  <c r="CB4" i="1"/>
  <c r="CB5" i="1"/>
  <c r="AA15" i="37"/>
  <c r="S19" i="27"/>
  <c r="X30" i="27"/>
  <c r="AE15" i="37"/>
  <c r="AB30" i="27"/>
  <c r="AI4" i="1"/>
  <c r="AI5" i="1"/>
  <c r="AI3" i="1"/>
  <c r="W10" i="37"/>
  <c r="CC3" i="1"/>
  <c r="CC5" i="1"/>
  <c r="CC4" i="1"/>
  <c r="AK25" i="37"/>
  <c r="Q33" i="27"/>
  <c r="AF30" i="27"/>
  <c r="AF19" i="27"/>
  <c r="B21" i="27"/>
  <c r="B21" i="37"/>
  <c r="AH5" i="1"/>
  <c r="AH4" i="1"/>
  <c r="AH3" i="1"/>
  <c r="AK15" i="37"/>
  <c r="AB5" i="1"/>
  <c r="K10" i="37"/>
  <c r="AB3" i="1"/>
  <c r="AB4" i="1"/>
  <c r="B12" i="37"/>
  <c r="B12" i="27"/>
  <c r="N17" i="27"/>
  <c r="N33" i="27"/>
  <c r="BT5" i="1"/>
  <c r="BT4" i="1"/>
  <c r="BT3" i="1"/>
  <c r="X15" i="37"/>
  <c r="BV4" i="1"/>
  <c r="BV3" i="1"/>
  <c r="BV5" i="1"/>
  <c r="B31" i="27"/>
  <c r="B31" i="37"/>
  <c r="J10" i="37"/>
  <c r="I15" i="37"/>
  <c r="T30" i="27"/>
  <c r="BZ4" i="1"/>
  <c r="BZ3" i="1"/>
  <c r="BZ5" i="1"/>
  <c r="S30" i="27"/>
  <c r="Z19" i="27"/>
  <c r="AJ25" i="37"/>
  <c r="O17" i="27"/>
  <c r="AE19" i="27"/>
  <c r="AC25" i="37"/>
  <c r="M25" i="37"/>
  <c r="Q19" i="27"/>
  <c r="Y19" i="27"/>
  <c r="AD30" i="27"/>
  <c r="X19" i="27"/>
  <c r="Y17" i="27"/>
  <c r="AL15" i="37"/>
  <c r="L25" i="37"/>
  <c r="J15" i="37"/>
  <c r="Z15" i="37"/>
  <c r="N15" i="37"/>
  <c r="AA25" i="37"/>
  <c r="B13" i="37"/>
  <c r="B13" i="27"/>
  <c r="AF25" i="37"/>
  <c r="X25" i="37"/>
  <c r="Q30" i="27"/>
  <c r="B20" i="27"/>
  <c r="B20" i="37"/>
  <c r="AF33" i="27"/>
  <c r="AB15" i="37"/>
  <c r="W33" i="27"/>
  <c r="AI25" i="37"/>
  <c r="AK10" i="37"/>
  <c r="P25" i="37"/>
  <c r="Q17" i="27"/>
  <c r="Z25" i="37"/>
  <c r="H19" i="27"/>
  <c r="AA33" i="27"/>
  <c r="AH25" i="37"/>
  <c r="L30" i="27"/>
  <c r="K25" i="37"/>
  <c r="P17" i="27"/>
  <c r="AG15" i="37"/>
  <c r="M30" i="27"/>
  <c r="R25" i="37"/>
  <c r="AB25" i="37"/>
  <c r="BI5" i="1"/>
  <c r="AD10" i="37"/>
  <c r="BI4" i="1"/>
  <c r="BI3" i="1"/>
  <c r="L17" i="27"/>
  <c r="X33" i="27"/>
  <c r="V30" i="27"/>
  <c r="T25" i="37"/>
  <c r="K33" i="27"/>
  <c r="M33" i="27"/>
  <c r="AD19" i="37"/>
  <c r="Z3" i="1"/>
  <c r="I10" i="37"/>
  <c r="Z5" i="1"/>
  <c r="Z4" i="1"/>
  <c r="R15" i="37"/>
  <c r="AE3" i="1"/>
  <c r="AE4" i="1"/>
  <c r="AE5" i="1"/>
  <c r="N10" i="37"/>
  <c r="BS4" i="1"/>
  <c r="BS5" i="1"/>
  <c r="BS3" i="1"/>
  <c r="AN10" i="37"/>
  <c r="H33" i="27"/>
  <c r="AS3" i="1"/>
  <c r="AS4" i="1"/>
  <c r="AS5" i="1"/>
  <c r="Y3" i="1"/>
  <c r="Y4" i="1"/>
  <c r="H10" i="37"/>
  <c r="Y5" i="1"/>
  <c r="AX3" i="1"/>
  <c r="U10" i="37"/>
  <c r="AX4" i="1"/>
  <c r="AX5" i="1"/>
  <c r="N25" i="37"/>
  <c r="BL3" i="1"/>
  <c r="BL5" i="1"/>
  <c r="BL4" i="1"/>
  <c r="AE10" i="37"/>
  <c r="O15" i="37"/>
  <c r="I33" i="27"/>
  <c r="M25" i="27"/>
  <c r="S30" i="37"/>
  <c r="AI35" i="37"/>
  <c r="AB10" i="27"/>
  <c r="AA19" i="37"/>
  <c r="AC33" i="37"/>
  <c r="R15" i="27"/>
  <c r="AI19" i="37"/>
  <c r="V19" i="37"/>
  <c r="D26" i="27"/>
  <c r="Y35" i="37"/>
  <c r="D33" i="27"/>
  <c r="AM35" i="37"/>
  <c r="AJ35" i="37"/>
  <c r="D16" i="27"/>
  <c r="AM19" i="37"/>
  <c r="R19" i="37"/>
  <c r="AF19" i="37"/>
  <c r="AJ19" i="37"/>
  <c r="D12" i="37"/>
  <c r="D11" i="37"/>
  <c r="C32" i="37"/>
  <c r="V32" i="37" s="1"/>
  <c r="D14" i="37"/>
  <c r="D19" i="37"/>
  <c r="C26" i="27"/>
  <c r="U26" i="27" s="1"/>
  <c r="D19" i="27"/>
  <c r="D32" i="37"/>
  <c r="D21" i="27"/>
  <c r="C21" i="37"/>
  <c r="AE21" i="37" s="1"/>
  <c r="C11" i="37"/>
  <c r="AF11" i="37" s="1"/>
  <c r="Y10" i="27"/>
  <c r="D27" i="27"/>
  <c r="D29" i="37"/>
  <c r="H35" i="37"/>
  <c r="AK35" i="37"/>
  <c r="D25" i="27"/>
  <c r="D28" i="27"/>
  <c r="J35" i="37"/>
  <c r="AG35" i="37"/>
  <c r="C14" i="37"/>
  <c r="AL14" i="37" s="1"/>
  <c r="AN35" i="37"/>
  <c r="AC35" i="37"/>
  <c r="M35" i="37"/>
  <c r="P35" i="37"/>
  <c r="AL35" i="37"/>
  <c r="L35" i="37"/>
  <c r="I35" i="37"/>
  <c r="D27" i="37"/>
  <c r="D26" i="37"/>
  <c r="X35" i="37"/>
  <c r="V35" i="37"/>
  <c r="Q35" i="37"/>
  <c r="AB35" i="37"/>
  <c r="S35" i="37"/>
  <c r="D13" i="27"/>
  <c r="D24" i="37"/>
  <c r="AD10" i="27"/>
  <c r="Q33" i="37"/>
  <c r="AF15" i="27"/>
  <c r="S15" i="27"/>
  <c r="Z19" i="37"/>
  <c r="I19" i="37"/>
  <c r="AN19" i="37"/>
  <c r="H19" i="37"/>
  <c r="X19" i="37"/>
  <c r="N19" i="37"/>
  <c r="AG19" i="37"/>
  <c r="D32" i="27"/>
  <c r="AH33" i="37"/>
  <c r="Q19" i="37"/>
  <c r="J19" i="37"/>
  <c r="AK19" i="37"/>
  <c r="D28" i="37"/>
  <c r="L19" i="37"/>
  <c r="S19" i="37"/>
  <c r="P19" i="37"/>
  <c r="U19" i="37"/>
  <c r="W19" i="37"/>
  <c r="P33" i="37"/>
  <c r="V15" i="27"/>
  <c r="AL19" i="37"/>
  <c r="O19" i="37"/>
  <c r="T15" i="27"/>
  <c r="AE19" i="37"/>
  <c r="AB19" i="37"/>
  <c r="K19" i="37"/>
  <c r="AC19" i="37"/>
  <c r="T19" i="37"/>
  <c r="D12" i="27"/>
  <c r="D24" i="27"/>
  <c r="M19" i="37"/>
  <c r="Y19" i="37"/>
  <c r="T10" i="27"/>
  <c r="D25" i="37"/>
  <c r="AE35" i="37"/>
  <c r="N35" i="37"/>
  <c r="AA35" i="37"/>
  <c r="AH35" i="37"/>
  <c r="Z35" i="37"/>
  <c r="T35" i="37"/>
  <c r="D13" i="37"/>
  <c r="D30" i="37"/>
  <c r="D23" i="27"/>
  <c r="C12" i="37"/>
  <c r="U12" i="37" s="1"/>
  <c r="M10" i="27"/>
  <c r="D15" i="27"/>
  <c r="AN30" i="37"/>
  <c r="N10" i="27"/>
  <c r="V10" i="27"/>
  <c r="AC10" i="27"/>
  <c r="AF10" i="27"/>
  <c r="K30" i="37"/>
  <c r="C35" i="27"/>
  <c r="N35" i="27" s="1"/>
  <c r="P30" i="37"/>
  <c r="C29" i="37"/>
  <c r="AI29" i="37" s="1"/>
  <c r="D35" i="27"/>
  <c r="AK30" i="37"/>
  <c r="D23" i="37"/>
  <c r="N15" i="27"/>
  <c r="AB15" i="27"/>
  <c r="AE15" i="27"/>
  <c r="D31" i="27"/>
  <c r="Z15" i="27"/>
  <c r="Q15" i="27"/>
  <c r="AA15" i="27"/>
  <c r="AD15" i="27"/>
  <c r="O15" i="27"/>
  <c r="U15" i="27"/>
  <c r="H15" i="27"/>
  <c r="P15" i="27"/>
  <c r="K15" i="27"/>
  <c r="L15" i="27"/>
  <c r="Y15" i="27"/>
  <c r="D11" i="27"/>
  <c r="W35" i="37"/>
  <c r="K35" i="37"/>
  <c r="AD35" i="37"/>
  <c r="O35" i="37"/>
  <c r="U35" i="37"/>
  <c r="AF35" i="37"/>
  <c r="R35" i="37"/>
  <c r="X33" i="37"/>
  <c r="C27" i="37"/>
  <c r="Q27" i="37" s="1"/>
  <c r="S10" i="27"/>
  <c r="Q10" i="27"/>
  <c r="C31" i="27"/>
  <c r="AD31" i="27" s="1"/>
  <c r="W15" i="27"/>
  <c r="AC15" i="27"/>
  <c r="M15" i="27"/>
  <c r="J15" i="27"/>
  <c r="X15" i="27"/>
  <c r="I15" i="27"/>
  <c r="AG30" i="37"/>
  <c r="U30" i="37"/>
  <c r="D10" i="27"/>
  <c r="AJ33" i="37"/>
  <c r="O10" i="27"/>
  <c r="W10" i="27"/>
  <c r="P10" i="27"/>
  <c r="C23" i="27"/>
  <c r="H23" i="27" s="1"/>
  <c r="H30" i="37"/>
  <c r="C20" i="27"/>
  <c r="S20" i="27" s="1"/>
  <c r="H10" i="27"/>
  <c r="K10" i="27"/>
  <c r="L10" i="27"/>
  <c r="X10" i="27"/>
  <c r="AA10" i="27"/>
  <c r="U10" i="27"/>
  <c r="AJ30" i="37"/>
  <c r="I30" i="37"/>
  <c r="M30" i="37"/>
  <c r="D20" i="37"/>
  <c r="I10" i="27"/>
  <c r="R10" i="27"/>
  <c r="J10" i="27"/>
  <c r="Z10" i="27"/>
  <c r="AE10" i="27"/>
  <c r="AM30" i="37"/>
  <c r="J30" i="37"/>
  <c r="V30" i="37"/>
  <c r="N25" i="27"/>
  <c r="D10" i="37"/>
  <c r="D30" i="27"/>
  <c r="D15" i="37"/>
  <c r="D20" i="27"/>
  <c r="H33" i="37"/>
  <c r="D18" i="37"/>
  <c r="C16" i="27"/>
  <c r="H16" i="27" s="1"/>
  <c r="AE30" i="37"/>
  <c r="AA30" i="37"/>
  <c r="R30" i="37"/>
  <c r="D22" i="37"/>
  <c r="N30" i="37"/>
  <c r="AH30" i="37"/>
  <c r="AL30" i="37"/>
  <c r="Z30" i="37"/>
  <c r="AF30" i="37"/>
  <c r="T30" i="37"/>
  <c r="W30" i="37"/>
  <c r="D35" i="37"/>
  <c r="L33" i="37"/>
  <c r="AE33" i="37"/>
  <c r="AL33" i="37"/>
  <c r="D22" i="27"/>
  <c r="W25" i="27"/>
  <c r="Q30" i="37"/>
  <c r="L30" i="37"/>
  <c r="O30" i="37"/>
  <c r="AB30" i="37"/>
  <c r="X30" i="37"/>
  <c r="AD30" i="37"/>
  <c r="AC30" i="37"/>
  <c r="AI30" i="37"/>
  <c r="Y30" i="37"/>
  <c r="I33" i="37"/>
  <c r="AB33" i="37"/>
  <c r="M33" i="37"/>
  <c r="J25" i="27"/>
  <c r="C24" i="37"/>
  <c r="K24" i="37" s="1"/>
  <c r="Z33" i="37"/>
  <c r="AK33" i="37"/>
  <c r="O33" i="37"/>
  <c r="N33" i="37"/>
  <c r="S33" i="37"/>
  <c r="AA33" i="37"/>
  <c r="C22" i="37"/>
  <c r="H22" i="37" s="1"/>
  <c r="Y25" i="27"/>
  <c r="O25" i="27"/>
  <c r="R25" i="27"/>
  <c r="U25" i="27"/>
  <c r="T25" i="27"/>
  <c r="L25" i="27"/>
  <c r="AA25" i="27"/>
  <c r="X25" i="27"/>
  <c r="AE25" i="27"/>
  <c r="S25" i="27"/>
  <c r="Z25" i="27"/>
  <c r="V25" i="27"/>
  <c r="I25" i="27"/>
  <c r="AD25" i="27"/>
  <c r="AB25" i="27"/>
  <c r="P25" i="27"/>
  <c r="K25" i="27"/>
  <c r="H25" i="27"/>
  <c r="Q25" i="27"/>
  <c r="AC25" i="27"/>
  <c r="J33" i="37"/>
  <c r="V33" i="37"/>
  <c r="U33" i="37"/>
  <c r="AG33" i="37"/>
  <c r="K33" i="37"/>
  <c r="AN33" i="37"/>
  <c r="AF25" i="27"/>
  <c r="G5" i="27"/>
  <c r="AD33" i="37"/>
  <c r="T33" i="37"/>
  <c r="Y33" i="37"/>
  <c r="R33" i="37"/>
  <c r="AM33" i="37"/>
  <c r="AI33" i="37"/>
  <c r="AF33" i="37"/>
  <c r="W33" i="37"/>
  <c r="D29" i="27"/>
  <c r="G4" i="37"/>
  <c r="G4" i="27"/>
  <c r="G5" i="37"/>
  <c r="C18" i="27"/>
  <c r="C18" i="37"/>
  <c r="AK17" i="37"/>
  <c r="I17" i="37"/>
  <c r="O17" i="37"/>
  <c r="AD17" i="37"/>
  <c r="X17" i="37"/>
  <c r="AM17" i="37"/>
  <c r="AI17" i="37"/>
  <c r="N17" i="37"/>
  <c r="AJ17" i="37"/>
  <c r="Z17" i="37"/>
  <c r="AG17" i="37"/>
  <c r="AA17" i="37"/>
  <c r="R17" i="37"/>
  <c r="AC17" i="37"/>
  <c r="P17" i="37"/>
  <c r="T17" i="37"/>
  <c r="AN17" i="37"/>
  <c r="S17" i="37"/>
  <c r="Y17" i="37"/>
  <c r="H17" i="37"/>
  <c r="W17" i="37"/>
  <c r="J17" i="37"/>
  <c r="AB17" i="37"/>
  <c r="AH17" i="37"/>
  <c r="V17" i="37"/>
  <c r="Q17" i="37"/>
  <c r="M17" i="37"/>
  <c r="K17" i="37"/>
  <c r="AF17" i="37"/>
  <c r="AL17" i="37"/>
  <c r="AE17" i="37"/>
  <c r="U17" i="37"/>
  <c r="L17" i="37"/>
  <c r="D17" i="37"/>
  <c r="D17" i="27"/>
  <c r="C13" i="27"/>
  <c r="C13" i="37"/>
  <c r="U12" i="27"/>
  <c r="T12" i="27"/>
  <c r="W12" i="27"/>
  <c r="AF12" i="27"/>
  <c r="O12" i="27"/>
  <c r="L12" i="27"/>
  <c r="V12" i="27"/>
  <c r="AB12" i="27"/>
  <c r="R12" i="27"/>
  <c r="K12" i="27"/>
  <c r="I12" i="27"/>
  <c r="AD12" i="27"/>
  <c r="Z12" i="27"/>
  <c r="P12" i="27"/>
  <c r="AE12" i="27"/>
  <c r="Q12" i="27"/>
  <c r="N12" i="27"/>
  <c r="M12" i="27"/>
  <c r="S12" i="27"/>
  <c r="AA12" i="27"/>
  <c r="X12" i="27"/>
  <c r="H12" i="27"/>
  <c r="AC12" i="27"/>
  <c r="J12" i="27"/>
  <c r="Y12" i="27"/>
  <c r="AA27" i="27"/>
  <c r="Z27" i="27"/>
  <c r="U27" i="27"/>
  <c r="Q27" i="27"/>
  <c r="H27" i="27"/>
  <c r="V27" i="27"/>
  <c r="M27" i="27"/>
  <c r="P27" i="27"/>
  <c r="O27" i="27"/>
  <c r="K27" i="27"/>
  <c r="S27" i="27"/>
  <c r="AC27" i="27"/>
  <c r="N27" i="27"/>
  <c r="L27" i="27"/>
  <c r="J27" i="27"/>
  <c r="AF27" i="27"/>
  <c r="I27" i="27"/>
  <c r="T27" i="27"/>
  <c r="AD27" i="27"/>
  <c r="AB27" i="27"/>
  <c r="AE27" i="27"/>
  <c r="R27" i="27"/>
  <c r="W27" i="27"/>
  <c r="Y27" i="27"/>
  <c r="X27" i="27"/>
  <c r="AD14" i="27"/>
  <c r="J14" i="27"/>
  <c r="V14" i="27"/>
  <c r="U14" i="27"/>
  <c r="M14" i="27"/>
  <c r="AA14" i="27"/>
  <c r="AC14" i="27"/>
  <c r="K14" i="27"/>
  <c r="O14" i="27"/>
  <c r="P14" i="27"/>
  <c r="AB14" i="27"/>
  <c r="T14" i="27"/>
  <c r="W14" i="27"/>
  <c r="L14" i="27"/>
  <c r="N14" i="27"/>
  <c r="X14" i="27"/>
  <c r="I14" i="27"/>
  <c r="S14" i="27"/>
  <c r="Q14" i="27"/>
  <c r="AF14" i="27"/>
  <c r="H14" i="27"/>
  <c r="AE14" i="27"/>
  <c r="Z14" i="27"/>
  <c r="Y14" i="27"/>
  <c r="R14" i="27"/>
  <c r="Z26" i="27"/>
  <c r="Q28" i="37"/>
  <c r="AJ28" i="37"/>
  <c r="AC28" i="37"/>
  <c r="Y28" i="37"/>
  <c r="S28" i="37"/>
  <c r="T28" i="37"/>
  <c r="AM28" i="37"/>
  <c r="AH28" i="37"/>
  <c r="AN28" i="37"/>
  <c r="V28" i="37"/>
  <c r="H28" i="37"/>
  <c r="W28" i="37"/>
  <c r="X28" i="37"/>
  <c r="I28" i="37"/>
  <c r="AD28" i="37"/>
  <c r="AE28" i="37"/>
  <c r="Z28" i="37"/>
  <c r="N28" i="37"/>
  <c r="J28" i="37"/>
  <c r="AF28" i="37"/>
  <c r="L28" i="37"/>
  <c r="K28" i="37"/>
  <c r="O28" i="37"/>
  <c r="P28" i="37"/>
  <c r="M28" i="37"/>
  <c r="AB28" i="37"/>
  <c r="R28" i="37"/>
  <c r="AK28" i="37"/>
  <c r="AI28" i="37"/>
  <c r="U28" i="37"/>
  <c r="AL28" i="37"/>
  <c r="AA28" i="37"/>
  <c r="AG28" i="37"/>
  <c r="Q16" i="37"/>
  <c r="M16" i="37"/>
  <c r="AA16" i="37"/>
  <c r="T16" i="37"/>
  <c r="I16" i="37"/>
  <c r="K16" i="37"/>
  <c r="AK16" i="37"/>
  <c r="AL16" i="37"/>
  <c r="Z16" i="37"/>
  <c r="AG16" i="37"/>
  <c r="R16" i="37"/>
  <c r="AI16" i="37"/>
  <c r="O16" i="37"/>
  <c r="AB16" i="37"/>
  <c r="W16" i="37"/>
  <c r="S16" i="37"/>
  <c r="AJ16" i="37"/>
  <c r="P16" i="37"/>
  <c r="L16" i="37"/>
  <c r="AE16" i="37"/>
  <c r="J16" i="37"/>
  <c r="AH16" i="37"/>
  <c r="AN16" i="37"/>
  <c r="AC16" i="37"/>
  <c r="AD16" i="37"/>
  <c r="AM16" i="37"/>
  <c r="V16" i="37"/>
  <c r="N16" i="37"/>
  <c r="H16" i="37"/>
  <c r="X16" i="37"/>
  <c r="AF16" i="37"/>
  <c r="Y16" i="37"/>
  <c r="U16" i="37"/>
  <c r="AE22" i="27"/>
  <c r="AD22" i="27"/>
  <c r="AA22" i="27"/>
  <c r="AC22" i="27"/>
  <c r="Q22" i="27"/>
  <c r="J22" i="27"/>
  <c r="T22" i="27"/>
  <c r="R22" i="27"/>
  <c r="O22" i="27"/>
  <c r="M22" i="27"/>
  <c r="Z22" i="27"/>
  <c r="S22" i="27"/>
  <c r="Y22" i="27"/>
  <c r="X22" i="27"/>
  <c r="U22" i="27"/>
  <c r="H22" i="27"/>
  <c r="P22" i="27"/>
  <c r="W22" i="27"/>
  <c r="N22" i="27"/>
  <c r="K22" i="27"/>
  <c r="AF22" i="27"/>
  <c r="V22" i="27"/>
  <c r="I22" i="27"/>
  <c r="L22" i="27"/>
  <c r="AB22" i="27"/>
  <c r="AF20" i="37"/>
  <c r="K20" i="37"/>
  <c r="S20" i="37"/>
  <c r="AC20" i="37"/>
  <c r="Q20" i="37"/>
  <c r="U20" i="37"/>
  <c r="AK20" i="37"/>
  <c r="AL20" i="37"/>
  <c r="H20" i="37"/>
  <c r="W20" i="37"/>
  <c r="X20" i="37"/>
  <c r="R20" i="37"/>
  <c r="AA20" i="37"/>
  <c r="L20" i="37"/>
  <c r="M20" i="37"/>
  <c r="N20" i="37"/>
  <c r="AB20" i="37"/>
  <c r="AH20" i="37"/>
  <c r="I20" i="37"/>
  <c r="AN20" i="37"/>
  <c r="T20" i="37"/>
  <c r="AI20" i="37"/>
  <c r="J20" i="37"/>
  <c r="AG20" i="37"/>
  <c r="AJ20" i="37"/>
  <c r="Z20" i="37"/>
  <c r="Y20" i="37"/>
  <c r="P20" i="37"/>
  <c r="AM20" i="37"/>
  <c r="O20" i="37"/>
  <c r="V20" i="37"/>
  <c r="AD20" i="37"/>
  <c r="AE20" i="37"/>
  <c r="M11" i="27"/>
  <c r="X11" i="27"/>
  <c r="AD11" i="27"/>
  <c r="AE11" i="27"/>
  <c r="V11" i="27"/>
  <c r="W11" i="27"/>
  <c r="N11" i="27"/>
  <c r="J11" i="27"/>
  <c r="AA11" i="27"/>
  <c r="AC11" i="27"/>
  <c r="O11" i="27"/>
  <c r="L11" i="27"/>
  <c r="Q11" i="27"/>
  <c r="R11" i="27"/>
  <c r="AF11" i="27"/>
  <c r="K11" i="27"/>
  <c r="T11" i="27"/>
  <c r="AB11" i="27"/>
  <c r="S11" i="27"/>
  <c r="Z11" i="27"/>
  <c r="Y11" i="27"/>
  <c r="U11" i="27"/>
  <c r="I11" i="27"/>
  <c r="P11" i="27"/>
  <c r="H11" i="27"/>
  <c r="M32" i="27"/>
  <c r="V32" i="27"/>
  <c r="AH32" i="27" s="1"/>
  <c r="T32" i="27"/>
  <c r="AE32" i="27"/>
  <c r="AA32" i="27"/>
  <c r="AI32" i="27" s="1"/>
  <c r="H32" i="27"/>
  <c r="AD32" i="27"/>
  <c r="L32" i="27"/>
  <c r="I32" i="27"/>
  <c r="AM32" i="27" s="1"/>
  <c r="X32" i="27"/>
  <c r="R32" i="27"/>
  <c r="AN32" i="27" s="1"/>
  <c r="Q32" i="27"/>
  <c r="AL32" i="27" s="1"/>
  <c r="AB32" i="27"/>
  <c r="AJ32" i="27" s="1"/>
  <c r="P32" i="27"/>
  <c r="S32" i="27"/>
  <c r="AF32" i="27"/>
  <c r="N32" i="27"/>
  <c r="Y32" i="27"/>
  <c r="AP32" i="27" s="1"/>
  <c r="K32" i="27"/>
  <c r="W32" i="27"/>
  <c r="J32" i="27"/>
  <c r="AQ32" i="27" s="1"/>
  <c r="U32" i="27"/>
  <c r="O32" i="27"/>
  <c r="Z32" i="27"/>
  <c r="AR32" i="27" s="1"/>
  <c r="AC32" i="27"/>
  <c r="AD29" i="27"/>
  <c r="J29" i="27"/>
  <c r="X29" i="27"/>
  <c r="AF29" i="27"/>
  <c r="I29" i="27"/>
  <c r="AB29" i="27"/>
  <c r="Z29" i="27"/>
  <c r="S29" i="27"/>
  <c r="U29" i="27"/>
  <c r="K29" i="27"/>
  <c r="R29" i="27"/>
  <c r="O29" i="27"/>
  <c r="W29" i="27"/>
  <c r="AA29" i="27"/>
  <c r="Y29" i="27"/>
  <c r="N29" i="27"/>
  <c r="H29" i="27"/>
  <c r="V29" i="27"/>
  <c r="T29" i="27"/>
  <c r="L29" i="27"/>
  <c r="Q29" i="27"/>
  <c r="M29" i="27"/>
  <c r="P29" i="27"/>
  <c r="AC29" i="27"/>
  <c r="AE29" i="27"/>
  <c r="U21" i="27"/>
  <c r="X21" i="27"/>
  <c r="I21" i="27"/>
  <c r="P21" i="27"/>
  <c r="O21" i="27"/>
  <c r="R21" i="27"/>
  <c r="S21" i="27"/>
  <c r="L21" i="27"/>
  <c r="AA21" i="27"/>
  <c r="Q21" i="27"/>
  <c r="W21" i="27"/>
  <c r="V21" i="27"/>
  <c r="AD21" i="27"/>
  <c r="K21" i="27"/>
  <c r="AC21" i="27"/>
  <c r="AF21" i="27"/>
  <c r="H21" i="27"/>
  <c r="N21" i="27"/>
  <c r="J21" i="27"/>
  <c r="Y21" i="27"/>
  <c r="Z21" i="27"/>
  <c r="AB21" i="27"/>
  <c r="AE21" i="27"/>
  <c r="M21" i="27"/>
  <c r="T21" i="27"/>
  <c r="AD31" i="37"/>
  <c r="H31" i="37"/>
  <c r="V31" i="37"/>
  <c r="M31" i="37"/>
  <c r="AM31" i="37"/>
  <c r="P31" i="37"/>
  <c r="Q31" i="37"/>
  <c r="AG31" i="37"/>
  <c r="R31" i="37"/>
  <c r="S31" i="37"/>
  <c r="W31" i="37"/>
  <c r="U31" i="37"/>
  <c r="AA31" i="37"/>
  <c r="AI31" i="37"/>
  <c r="L31" i="37"/>
  <c r="Y31" i="37"/>
  <c r="AC31" i="37"/>
  <c r="X31" i="37"/>
  <c r="T31" i="37"/>
  <c r="O31" i="37"/>
  <c r="N31" i="37"/>
  <c r="I31" i="37"/>
  <c r="Z31" i="37"/>
  <c r="AF31" i="37"/>
  <c r="AJ31" i="37"/>
  <c r="AH31" i="37"/>
  <c r="AE31" i="37"/>
  <c r="AN31" i="37"/>
  <c r="AL31" i="37"/>
  <c r="AK31" i="37"/>
  <c r="J31" i="37"/>
  <c r="K31" i="37"/>
  <c r="AB31" i="37"/>
  <c r="V24" i="27"/>
  <c r="K24" i="27"/>
  <c r="AA24" i="27"/>
  <c r="T24" i="27"/>
  <c r="O24" i="27"/>
  <c r="J24" i="27"/>
  <c r="M24" i="27"/>
  <c r="L24" i="27"/>
  <c r="AC24" i="27"/>
  <c r="AD24" i="27"/>
  <c r="H24" i="27"/>
  <c r="U24" i="27"/>
  <c r="Z24" i="27"/>
  <c r="W24" i="27"/>
  <c r="Y24" i="27"/>
  <c r="P24" i="27"/>
  <c r="X24" i="27"/>
  <c r="AE24" i="27"/>
  <c r="AB24" i="27"/>
  <c r="N24" i="27"/>
  <c r="R24" i="27"/>
  <c r="Q24" i="27"/>
  <c r="S24" i="27"/>
  <c r="AF24" i="27"/>
  <c r="I24" i="27"/>
  <c r="R26" i="37"/>
  <c r="M26" i="37"/>
  <c r="AH26" i="37"/>
  <c r="AA26" i="37"/>
  <c r="N26" i="37"/>
  <c r="J26" i="37"/>
  <c r="L26" i="37"/>
  <c r="AB26" i="37"/>
  <c r="T26" i="37"/>
  <c r="AI26" i="37"/>
  <c r="AN26" i="37"/>
  <c r="Q26" i="37"/>
  <c r="Y26" i="37"/>
  <c r="S26" i="37"/>
  <c r="X26" i="37"/>
  <c r="AE26" i="37"/>
  <c r="I26" i="37"/>
  <c r="AD26" i="37"/>
  <c r="AG26" i="37"/>
  <c r="AL26" i="37"/>
  <c r="H26" i="37"/>
  <c r="Z26" i="37"/>
  <c r="W26" i="37"/>
  <c r="K26" i="37"/>
  <c r="U26" i="37"/>
  <c r="V26" i="37"/>
  <c r="AJ26" i="37"/>
  <c r="AK26" i="37"/>
  <c r="AF26" i="37"/>
  <c r="AC26" i="37"/>
  <c r="AM26" i="37"/>
  <c r="P26" i="37"/>
  <c r="O26" i="37"/>
  <c r="N28" i="27"/>
  <c r="K28" i="27"/>
  <c r="I28" i="27"/>
  <c r="AC28" i="27"/>
  <c r="O28" i="27"/>
  <c r="AA28" i="27"/>
  <c r="L28" i="27"/>
  <c r="V28" i="27"/>
  <c r="R28" i="27"/>
  <c r="W28" i="27"/>
  <c r="AF28" i="27"/>
  <c r="Q28" i="27"/>
  <c r="H28" i="27"/>
  <c r="Y28" i="27"/>
  <c r="J28" i="27"/>
  <c r="AE28" i="27"/>
  <c r="U28" i="27"/>
  <c r="AD28" i="27"/>
  <c r="X28" i="27"/>
  <c r="M28" i="27"/>
  <c r="S28" i="27"/>
  <c r="Z28" i="27"/>
  <c r="P28" i="27"/>
  <c r="AB28" i="27"/>
  <c r="T28" i="27"/>
  <c r="Q23" i="37"/>
  <c r="AI23" i="37"/>
  <c r="AB23" i="37"/>
  <c r="V23" i="37"/>
  <c r="AE23" i="37"/>
  <c r="AN23" i="37"/>
  <c r="R23" i="37"/>
  <c r="H23" i="37"/>
  <c r="K23" i="37"/>
  <c r="W23" i="37"/>
  <c r="AF23" i="37"/>
  <c r="U23" i="37"/>
  <c r="AG23" i="37"/>
  <c r="AA23" i="37"/>
  <c r="AH23" i="37"/>
  <c r="S23" i="37"/>
  <c r="N23" i="37"/>
  <c r="X23" i="37"/>
  <c r="L23" i="37"/>
  <c r="AD23" i="37"/>
  <c r="AM23" i="37"/>
  <c r="O23" i="37"/>
  <c r="AC23" i="37"/>
  <c r="Z23" i="37"/>
  <c r="J23" i="37"/>
  <c r="AK23" i="37"/>
  <c r="M23" i="37"/>
  <c r="P23" i="37"/>
  <c r="I23" i="37"/>
  <c r="AJ23" i="37"/>
  <c r="Y23" i="37"/>
  <c r="AL23" i="37"/>
  <c r="T23" i="37"/>
  <c r="V34" i="27" l="1"/>
  <c r="O34" i="27"/>
  <c r="M34" i="27"/>
  <c r="AE34" i="27"/>
  <c r="AC34" i="27"/>
  <c r="T34" i="27"/>
  <c r="I34" i="27"/>
  <c r="R34" i="27"/>
  <c r="AA34" i="27"/>
  <c r="Y34" i="27"/>
  <c r="K34" i="27"/>
  <c r="P34" i="27"/>
  <c r="Q34" i="27"/>
  <c r="J34" i="27"/>
  <c r="Z34" i="27"/>
  <c r="S34" i="27"/>
  <c r="H34" i="27"/>
  <c r="X34" i="27"/>
  <c r="U34" i="27"/>
  <c r="N34" i="27"/>
  <c r="AD34" i="27"/>
  <c r="W34" i="27"/>
  <c r="L34" i="27"/>
  <c r="AB34" i="27"/>
  <c r="AK34" i="37"/>
  <c r="AG34" i="37"/>
  <c r="AC34" i="37"/>
  <c r="Y34" i="37"/>
  <c r="U34" i="37"/>
  <c r="Q34" i="37"/>
  <c r="M34" i="37"/>
  <c r="I34" i="37"/>
  <c r="R34" i="37"/>
  <c r="AN34" i="37"/>
  <c r="AJ34" i="37"/>
  <c r="AF34" i="37"/>
  <c r="AB34" i="37"/>
  <c r="X34" i="37"/>
  <c r="T34" i="37"/>
  <c r="P34" i="37"/>
  <c r="L34" i="37"/>
  <c r="H34" i="37"/>
  <c r="AM34" i="37"/>
  <c r="AI34" i="37"/>
  <c r="AE34" i="37"/>
  <c r="AA34" i="37"/>
  <c r="W34" i="37"/>
  <c r="S34" i="37"/>
  <c r="K34" i="37"/>
  <c r="AL34" i="37"/>
  <c r="AH34" i="37"/>
  <c r="Z34" i="37"/>
  <c r="N34" i="37"/>
  <c r="O34" i="37"/>
  <c r="AD34" i="37"/>
  <c r="V34" i="37"/>
  <c r="J34" i="37"/>
  <c r="S11" i="37"/>
  <c r="M11" i="37"/>
  <c r="H32" i="37"/>
  <c r="AC32" i="37"/>
  <c r="Z32" i="37"/>
  <c r="AD29" i="37"/>
  <c r="AD27" i="37"/>
  <c r="Z27" i="37"/>
  <c r="AC14" i="37"/>
  <c r="S29" i="37"/>
  <c r="AB27" i="37"/>
  <c r="AH21" i="37"/>
  <c r="AF26" i="27"/>
  <c r="U21" i="37"/>
  <c r="X21" i="37"/>
  <c r="L26" i="27"/>
  <c r="AL21" i="37"/>
  <c r="O21" i="37"/>
  <c r="AC26" i="27"/>
  <c r="T26" i="27"/>
  <c r="M21" i="37"/>
  <c r="H26" i="27"/>
  <c r="Y26" i="27"/>
  <c r="AB23" i="27"/>
  <c r="AF21" i="37"/>
  <c r="AC21" i="37"/>
  <c r="X26" i="27"/>
  <c r="M26" i="27"/>
  <c r="V26" i="27"/>
  <c r="O26" i="27"/>
  <c r="AA26" i="27"/>
  <c r="S26" i="27"/>
  <c r="Q11" i="37"/>
  <c r="J11" i="37"/>
  <c r="Q32" i="37"/>
  <c r="O32" i="37"/>
  <c r="N32" i="37"/>
  <c r="AE11" i="37"/>
  <c r="U11" i="37"/>
  <c r="M31" i="27"/>
  <c r="K32" i="37"/>
  <c r="AJ32" i="37"/>
  <c r="T32" i="37"/>
  <c r="W11" i="37"/>
  <c r="AF32" i="37"/>
  <c r="M32" i="37"/>
  <c r="AD32" i="37"/>
  <c r="I29" i="37"/>
  <c r="S27" i="37"/>
  <c r="AA24" i="37"/>
  <c r="AG21" i="37"/>
  <c r="V21" i="37"/>
  <c r="AB21" i="37"/>
  <c r="J21" i="37"/>
  <c r="AE26" i="27"/>
  <c r="AD26" i="27"/>
  <c r="R26" i="27"/>
  <c r="N26" i="27"/>
  <c r="J26" i="27"/>
  <c r="I26" i="27"/>
  <c r="X29" i="37"/>
  <c r="X27" i="37"/>
  <c r="L21" i="37"/>
  <c r="AI21" i="37"/>
  <c r="Z21" i="37"/>
  <c r="AM21" i="37"/>
  <c r="Q26" i="27"/>
  <c r="P26" i="27"/>
  <c r="W26" i="27"/>
  <c r="AB26" i="27"/>
  <c r="K26" i="27"/>
  <c r="AA31" i="27"/>
  <c r="Y32" i="37"/>
  <c r="P32" i="37"/>
  <c r="W32" i="37"/>
  <c r="AH32" i="37"/>
  <c r="AB14" i="37"/>
  <c r="AL11" i="37"/>
  <c r="AC11" i="37"/>
  <c r="X31" i="27"/>
  <c r="T31" i="27"/>
  <c r="AL32" i="37"/>
  <c r="L32" i="37"/>
  <c r="AA32" i="37"/>
  <c r="X32" i="37"/>
  <c r="AB32" i="37"/>
  <c r="AK32" i="37"/>
  <c r="U32" i="37"/>
  <c r="AE32" i="37"/>
  <c r="S32" i="37"/>
  <c r="P31" i="27"/>
  <c r="I32" i="37"/>
  <c r="AM32" i="37"/>
  <c r="J32" i="37"/>
  <c r="R32" i="37"/>
  <c r="AG32" i="37"/>
  <c r="AN32" i="37"/>
  <c r="AI32" i="37"/>
  <c r="O16" i="27"/>
  <c r="Y14" i="37"/>
  <c r="X14" i="37"/>
  <c r="AE12" i="37"/>
  <c r="AM14" i="37"/>
  <c r="H14" i="37"/>
  <c r="T12" i="37"/>
  <c r="N14" i="37"/>
  <c r="I14" i="37"/>
  <c r="M23" i="27"/>
  <c r="W16" i="27"/>
  <c r="AN14" i="37"/>
  <c r="Z14" i="37"/>
  <c r="J14" i="37"/>
  <c r="O14" i="37"/>
  <c r="AH14" i="37"/>
  <c r="W14" i="37"/>
  <c r="S14" i="37"/>
  <c r="R14" i="37"/>
  <c r="M12" i="37"/>
  <c r="AC12" i="37"/>
  <c r="J23" i="27"/>
  <c r="K16" i="27"/>
  <c r="AJ14" i="37"/>
  <c r="Q14" i="37"/>
  <c r="K14" i="37"/>
  <c r="T14" i="37"/>
  <c r="L14" i="37"/>
  <c r="AI14" i="37"/>
  <c r="AF14" i="37"/>
  <c r="AD14" i="37"/>
  <c r="AB12" i="37"/>
  <c r="V12" i="37"/>
  <c r="AA23" i="27"/>
  <c r="Z16" i="27"/>
  <c r="AC16" i="27"/>
  <c r="AG14" i="37"/>
  <c r="U14" i="37"/>
  <c r="AK14" i="37"/>
  <c r="AA14" i="37"/>
  <c r="P14" i="37"/>
  <c r="AE14" i="37"/>
  <c r="M14" i="37"/>
  <c r="V14" i="37"/>
  <c r="O12" i="37"/>
  <c r="AM12" i="37"/>
  <c r="N23" i="27"/>
  <c r="AN11" i="37"/>
  <c r="U31" i="27"/>
  <c r="AA11" i="37"/>
  <c r="L11" i="37"/>
  <c r="P11" i="37"/>
  <c r="AH11" i="37"/>
  <c r="AC31" i="27"/>
  <c r="AJ11" i="37"/>
  <c r="T11" i="37"/>
  <c r="O11" i="37"/>
  <c r="K11" i="37"/>
  <c r="R11" i="37"/>
  <c r="V11" i="37"/>
  <c r="AM11" i="37"/>
  <c r="AB11" i="37"/>
  <c r="AB20" i="27"/>
  <c r="L31" i="27"/>
  <c r="Z31" i="27"/>
  <c r="K31" i="27"/>
  <c r="J31" i="27"/>
  <c r="AE31" i="27"/>
  <c r="AN21" i="37"/>
  <c r="AD21" i="37"/>
  <c r="W21" i="37"/>
  <c r="T21" i="37"/>
  <c r="N21" i="37"/>
  <c r="S21" i="37"/>
  <c r="AJ21" i="37"/>
  <c r="H21" i="37"/>
  <c r="K21" i="37"/>
  <c r="N11" i="37"/>
  <c r="Z11" i="37"/>
  <c r="X11" i="37"/>
  <c r="AF31" i="27"/>
  <c r="N31" i="27"/>
  <c r="AI11" i="37"/>
  <c r="AG11" i="37"/>
  <c r="AK11" i="37"/>
  <c r="AD11" i="37"/>
  <c r="H11" i="37"/>
  <c r="I11" i="37"/>
  <c r="Y11" i="37"/>
  <c r="Y31" i="27"/>
  <c r="AB31" i="27"/>
  <c r="I31" i="27"/>
  <c r="V31" i="27"/>
  <c r="W31" i="27"/>
  <c r="R21" i="37"/>
  <c r="I21" i="37"/>
  <c r="P21" i="37"/>
  <c r="AA21" i="37"/>
  <c r="AK21" i="37"/>
  <c r="Q21" i="37"/>
  <c r="Y21" i="37"/>
  <c r="AF35" i="27"/>
  <c r="Y24" i="37"/>
  <c r="AF12" i="37"/>
  <c r="AA12" i="37"/>
  <c r="L12" i="37"/>
  <c r="J12" i="37"/>
  <c r="AK12" i="37"/>
  <c r="AL12" i="37"/>
  <c r="AI12" i="37"/>
  <c r="W12" i="37"/>
  <c r="S12" i="37"/>
  <c r="X23" i="27"/>
  <c r="AF23" i="27"/>
  <c r="U23" i="27"/>
  <c r="W23" i="27"/>
  <c r="L23" i="27"/>
  <c r="O24" i="37"/>
  <c r="N24" i="37"/>
  <c r="P12" i="37"/>
  <c r="AN12" i="37"/>
  <c r="I12" i="37"/>
  <c r="Y12" i="37"/>
  <c r="N12" i="37"/>
  <c r="AG12" i="37"/>
  <c r="AD12" i="37"/>
  <c r="Q12" i="37"/>
  <c r="AE23" i="27"/>
  <c r="Y23" i="27"/>
  <c r="V23" i="27"/>
  <c r="AD23" i="27"/>
  <c r="T23" i="27"/>
  <c r="Q23" i="27"/>
  <c r="S24" i="37"/>
  <c r="W24" i="37"/>
  <c r="X12" i="37"/>
  <c r="H12" i="37"/>
  <c r="K12" i="37"/>
  <c r="R12" i="37"/>
  <c r="Z12" i="37"/>
  <c r="AJ12" i="37"/>
  <c r="AH12" i="37"/>
  <c r="AC23" i="27"/>
  <c r="Z23" i="27"/>
  <c r="R23" i="27"/>
  <c r="K23" i="27"/>
  <c r="P23" i="27"/>
  <c r="I23" i="27"/>
  <c r="N20" i="27"/>
  <c r="O31" i="27"/>
  <c r="Q31" i="27"/>
  <c r="R31" i="27"/>
  <c r="S31" i="27"/>
  <c r="H31" i="27"/>
  <c r="H35" i="27"/>
  <c r="AE24" i="37"/>
  <c r="AL24" i="37"/>
  <c r="Q24" i="37"/>
  <c r="AD24" i="37"/>
  <c r="AN24" i="37"/>
  <c r="Z24" i="37"/>
  <c r="U35" i="27"/>
  <c r="M35" i="27"/>
  <c r="O35" i="27"/>
  <c r="R35" i="27"/>
  <c r="V24" i="37"/>
  <c r="J24" i="37"/>
  <c r="P24" i="37"/>
  <c r="AB24" i="37"/>
  <c r="AG24" i="37"/>
  <c r="X24" i="37"/>
  <c r="AB35" i="27"/>
  <c r="AA35" i="27"/>
  <c r="W35" i="27"/>
  <c r="Z35" i="27"/>
  <c r="AC35" i="27"/>
  <c r="AI24" i="37"/>
  <c r="L24" i="37"/>
  <c r="AK24" i="37"/>
  <c r="AH24" i="37"/>
  <c r="U24" i="37"/>
  <c r="AF24" i="37"/>
  <c r="X35" i="27"/>
  <c r="S35" i="27"/>
  <c r="P35" i="27"/>
  <c r="T35" i="27"/>
  <c r="L35" i="27"/>
  <c r="K35" i="27"/>
  <c r="AE35" i="27"/>
  <c r="I35" i="27"/>
  <c r="Y35" i="27"/>
  <c r="J35" i="27"/>
  <c r="Q35" i="27"/>
  <c r="AN29" i="37"/>
  <c r="AF29" i="37"/>
  <c r="R27" i="37"/>
  <c r="U27" i="37"/>
  <c r="H20" i="27"/>
  <c r="AF20" i="27"/>
  <c r="O23" i="27"/>
  <c r="M29" i="37"/>
  <c r="Q29" i="37"/>
  <c r="N27" i="37"/>
  <c r="AA27" i="37"/>
  <c r="M20" i="27"/>
  <c r="AC20" i="27"/>
  <c r="S23" i="27"/>
  <c r="P20" i="27"/>
  <c r="O29" i="37"/>
  <c r="AB29" i="37"/>
  <c r="N29" i="37"/>
  <c r="J29" i="37"/>
  <c r="P29" i="37"/>
  <c r="Z29" i="37"/>
  <c r="K29" i="37"/>
  <c r="AG29" i="37"/>
  <c r="Y29" i="37"/>
  <c r="AF27" i="37"/>
  <c r="M27" i="37"/>
  <c r="AM27" i="37"/>
  <c r="AK27" i="37"/>
  <c r="V27" i="37"/>
  <c r="P27" i="37"/>
  <c r="W27" i="37"/>
  <c r="K27" i="37"/>
  <c r="W20" i="27"/>
  <c r="Y20" i="27"/>
  <c r="Q20" i="27"/>
  <c r="Z20" i="27"/>
  <c r="K20" i="27"/>
  <c r="AD20" i="27"/>
  <c r="U29" i="37"/>
  <c r="AE29" i="37"/>
  <c r="V29" i="37"/>
  <c r="AA29" i="37"/>
  <c r="AK29" i="37"/>
  <c r="AC29" i="37"/>
  <c r="AM29" i="37"/>
  <c r="AL29" i="37"/>
  <c r="AJ27" i="37"/>
  <c r="AG27" i="37"/>
  <c r="L27" i="37"/>
  <c r="O27" i="37"/>
  <c r="I27" i="37"/>
  <c r="AN27" i="37"/>
  <c r="T27" i="37"/>
  <c r="AI27" i="37"/>
  <c r="J20" i="27"/>
  <c r="T20" i="27"/>
  <c r="AE20" i="27"/>
  <c r="I20" i="27"/>
  <c r="O20" i="27"/>
  <c r="R20" i="27"/>
  <c r="S22" i="37"/>
  <c r="V35" i="27"/>
  <c r="AD35" i="27"/>
  <c r="T29" i="37"/>
  <c r="AJ29" i="37"/>
  <c r="L29" i="37"/>
  <c r="W29" i="37"/>
  <c r="AH29" i="37"/>
  <c r="R29" i="37"/>
  <c r="H29" i="37"/>
  <c r="AE27" i="37"/>
  <c r="Y27" i="37"/>
  <c r="AL27" i="37"/>
  <c r="J27" i="37"/>
  <c r="AC27" i="37"/>
  <c r="H27" i="37"/>
  <c r="AH27" i="37"/>
  <c r="X20" i="27"/>
  <c r="U20" i="27"/>
  <c r="AA20" i="27"/>
  <c r="V20" i="27"/>
  <c r="L20" i="27"/>
  <c r="AL22" i="37"/>
  <c r="G6" i="27" a="1"/>
  <c r="G6" i="27" s="1"/>
  <c r="AF16" i="27"/>
  <c r="M16" i="27"/>
  <c r="I16" i="27"/>
  <c r="T16" i="27"/>
  <c r="AA16" i="27"/>
  <c r="L16" i="27"/>
  <c r="X16" i="27"/>
  <c r="AD16" i="27"/>
  <c r="AB16" i="27"/>
  <c r="P16" i="27"/>
  <c r="R16" i="27"/>
  <c r="V16" i="27"/>
  <c r="S16" i="27"/>
  <c r="Q16" i="27"/>
  <c r="U16" i="27"/>
  <c r="AE16" i="27"/>
  <c r="N16" i="27"/>
  <c r="J16" i="27"/>
  <c r="Y16" i="27"/>
  <c r="AM22" i="37"/>
  <c r="AG8" i="27"/>
  <c r="Y22" i="37"/>
  <c r="U22" i="37"/>
  <c r="AM24" i="37"/>
  <c r="M24" i="37"/>
  <c r="H24" i="37"/>
  <c r="I24" i="37"/>
  <c r="AC24" i="37"/>
  <c r="AJ24" i="37"/>
  <c r="R24" i="37"/>
  <c r="T24" i="37"/>
  <c r="AG22" i="37"/>
  <c r="AO8" i="37"/>
  <c r="C6" i="27"/>
  <c r="N22" i="37"/>
  <c r="X22" i="37"/>
  <c r="I22" i="37"/>
  <c r="J22" i="37"/>
  <c r="AF22" i="37"/>
  <c r="V22" i="37"/>
  <c r="AD22" i="37"/>
  <c r="Z22" i="37"/>
  <c r="Q22" i="37"/>
  <c r="AJ22" i="37"/>
  <c r="L22" i="37"/>
  <c r="AE22" i="37"/>
  <c r="K22" i="37"/>
  <c r="AI22" i="37"/>
  <c r="AA22" i="37"/>
  <c r="P22" i="37"/>
  <c r="AK22" i="37"/>
  <c r="T22" i="37"/>
  <c r="M22" i="37"/>
  <c r="R22" i="37"/>
  <c r="W22" i="37"/>
  <c r="AC22" i="37"/>
  <c r="O22" i="37"/>
  <c r="AB22" i="37"/>
  <c r="AN22" i="37"/>
  <c r="AH22" i="37"/>
  <c r="C6" i="37"/>
  <c r="AS8" i="27"/>
  <c r="G6" i="37" a="1"/>
  <c r="G6" i="37" s="1"/>
  <c r="V18" i="37"/>
  <c r="R18" i="37"/>
  <c r="P18" i="37"/>
  <c r="AL18" i="37"/>
  <c r="S18" i="37"/>
  <c r="X18" i="37"/>
  <c r="AN18" i="37"/>
  <c r="AH18" i="37"/>
  <c r="K18" i="37"/>
  <c r="O18" i="37"/>
  <c r="AE18" i="37"/>
  <c r="AM18" i="37"/>
  <c r="AD18" i="37"/>
  <c r="I18" i="37"/>
  <c r="M18" i="37"/>
  <c r="W18" i="37"/>
  <c r="AI18" i="37"/>
  <c r="Q18" i="37"/>
  <c r="AK18" i="37"/>
  <c r="AB18" i="37"/>
  <c r="Z18" i="37"/>
  <c r="H18" i="37"/>
  <c r="AA18" i="37"/>
  <c r="AJ18" i="37"/>
  <c r="U18" i="37"/>
  <c r="L18" i="37"/>
  <c r="AF18" i="37"/>
  <c r="J18" i="37"/>
  <c r="Y18" i="37"/>
  <c r="AG18" i="37"/>
  <c r="N18" i="37"/>
  <c r="AC18" i="37"/>
  <c r="T18" i="37"/>
  <c r="N18" i="27"/>
  <c r="AB18" i="27"/>
  <c r="I18" i="27"/>
  <c r="R18" i="27"/>
  <c r="AC18" i="27"/>
  <c r="Q18" i="27"/>
  <c r="Y18" i="27"/>
  <c r="O18" i="27"/>
  <c r="J18" i="27"/>
  <c r="L18" i="27"/>
  <c r="T18" i="27"/>
  <c r="AE18" i="27"/>
  <c r="U18" i="27"/>
  <c r="M18" i="27"/>
  <c r="P18" i="27"/>
  <c r="H18" i="27"/>
  <c r="S18" i="27"/>
  <c r="X18" i="27"/>
  <c r="K18" i="27"/>
  <c r="AD18" i="27"/>
  <c r="V18" i="27"/>
  <c r="AF18" i="27"/>
  <c r="AA18" i="27"/>
  <c r="Z18" i="27"/>
  <c r="W18" i="27"/>
  <c r="AC13" i="37"/>
  <c r="AJ13" i="37"/>
  <c r="AA13" i="37"/>
  <c r="AE13" i="37"/>
  <c r="H13" i="37"/>
  <c r="R13" i="37"/>
  <c r="V13" i="37"/>
  <c r="AM13" i="37"/>
  <c r="AL13" i="37"/>
  <c r="AH13" i="37"/>
  <c r="X13" i="37"/>
  <c r="AN13" i="37"/>
  <c r="AG13" i="37"/>
  <c r="T13" i="37"/>
  <c r="U13" i="37"/>
  <c r="AK13" i="37"/>
  <c r="P13" i="37"/>
  <c r="I13" i="37"/>
  <c r="O13" i="37"/>
  <c r="S13" i="37"/>
  <c r="AB13" i="37"/>
  <c r="AI13" i="37"/>
  <c r="J13" i="37"/>
  <c r="AF13" i="37"/>
  <c r="Z13" i="37"/>
  <c r="K13" i="37"/>
  <c r="M13" i="37"/>
  <c r="Q13" i="37"/>
  <c r="W13" i="37"/>
  <c r="L13" i="37"/>
  <c r="N13" i="37"/>
  <c r="AD13" i="37"/>
  <c r="Y13" i="37"/>
  <c r="Y13" i="27"/>
  <c r="AC13" i="27"/>
  <c r="V13" i="27"/>
  <c r="T13" i="27"/>
  <c r="S13" i="27"/>
  <c r="Q13" i="27"/>
  <c r="N13" i="27"/>
  <c r="H13" i="27"/>
  <c r="U13" i="27"/>
  <c r="Z13" i="27"/>
  <c r="AA13" i="27"/>
  <c r="AD13" i="27"/>
  <c r="O13" i="27"/>
  <c r="L13" i="27"/>
  <c r="J13" i="27"/>
  <c r="W13" i="27"/>
  <c r="I13" i="27"/>
  <c r="AB13" i="27"/>
  <c r="AE13" i="27"/>
  <c r="K13" i="27"/>
  <c r="AF13" i="27"/>
  <c r="M13" i="27"/>
  <c r="R13" i="27"/>
  <c r="X13" i="27"/>
  <c r="P13" i="27"/>
  <c r="AO32" i="27"/>
  <c r="AK32" i="27"/>
  <c r="AM34" i="27" l="1"/>
  <c r="AP34" i="27"/>
  <c r="AO34" i="27"/>
  <c r="AN34" i="27"/>
  <c r="AQ34" i="27"/>
  <c r="AI34" i="27"/>
  <c r="AH34" i="27"/>
  <c r="AJ34" i="27"/>
  <c r="AR34" i="27"/>
  <c r="AL34" i="27"/>
  <c r="AK34" i="27"/>
  <c r="N6" i="27" a="1"/>
  <c r="N6" i="27" s="1"/>
  <c r="AK17" i="27"/>
  <c r="Y5" i="37" a="1"/>
  <c r="Y5" i="37" s="1"/>
  <c r="P4" i="37" a="1"/>
  <c r="P4" i="37" s="1"/>
  <c r="W5" i="27" a="1"/>
  <c r="W5" i="27" s="1"/>
  <c r="AR14" i="27"/>
  <c r="AR31" i="27"/>
  <c r="AM19" i="27"/>
  <c r="AH12" i="27"/>
  <c r="AR16" i="27"/>
  <c r="S6" i="37" a="1"/>
  <c r="S6" i="37" s="1"/>
  <c r="AP27" i="27"/>
  <c r="AN23" i="27"/>
  <c r="O4" i="37" a="1"/>
  <c r="O4" i="37" s="1"/>
  <c r="AP29" i="27"/>
  <c r="AP21" i="27"/>
  <c r="P6" i="27" a="1"/>
  <c r="P6" i="27" s="1"/>
  <c r="AM33" i="27"/>
  <c r="AP16" i="27"/>
  <c r="K6" i="37" a="1"/>
  <c r="K6" i="37" s="1"/>
  <c r="AI5" i="37" a="1"/>
  <c r="AI5" i="37" s="1"/>
  <c r="AH5" i="37" a="1"/>
  <c r="AH5" i="37" s="1"/>
  <c r="AJ5" i="37" a="1"/>
  <c r="AJ5" i="37" s="1"/>
  <c r="AI29" i="27"/>
  <c r="AM4" i="37" a="1"/>
  <c r="AM4" i="37" s="1"/>
  <c r="AM23" i="27"/>
  <c r="V6" i="37" a="1"/>
  <c r="V6" i="37" s="1"/>
  <c r="AM12" i="27"/>
  <c r="AP19" i="27"/>
  <c r="AH24" i="27"/>
  <c r="AP18" i="27"/>
  <c r="AM18" i="27"/>
  <c r="AD6" i="27" a="1"/>
  <c r="AD6" i="27" s="1"/>
  <c r="AJ6" i="37" a="1"/>
  <c r="AJ6" i="37" s="1"/>
  <c r="AM11" i="27"/>
  <c r="AM10" i="27"/>
  <c r="AM29" i="27"/>
  <c r="AJ4" i="37" a="1"/>
  <c r="AJ4" i="37" s="1"/>
  <c r="X5" i="27" a="1"/>
  <c r="X5" i="27" s="1"/>
  <c r="Y6" i="27" a="1"/>
  <c r="Y6" i="27" s="1"/>
  <c r="AP23" i="27"/>
  <c r="AM17" i="27"/>
  <c r="AP25" i="27"/>
  <c r="AP20" i="27"/>
  <c r="AM13" i="27"/>
  <c r="AP14" i="27"/>
  <c r="AM22" i="27"/>
  <c r="AM28" i="27"/>
  <c r="AM15" i="27"/>
  <c r="AP31" i="27"/>
  <c r="AP24" i="27"/>
  <c r="AM31" i="27"/>
  <c r="AP33" i="27"/>
  <c r="AM35" i="27"/>
  <c r="AP15" i="27"/>
  <c r="AM21" i="27"/>
  <c r="AM27" i="27"/>
  <c r="P5" i="27" a="1"/>
  <c r="P5" i="27" s="1"/>
  <c r="AP22" i="27"/>
  <c r="AM20" i="27"/>
  <c r="AM26" i="27"/>
  <c r="Y4" i="27" a="1"/>
  <c r="Y4" i="27" s="1"/>
  <c r="AM14" i="27"/>
  <c r="AM25" i="27"/>
  <c r="AM30" i="27"/>
  <c r="AP35" i="27"/>
  <c r="AP12" i="27"/>
  <c r="AP13" i="27"/>
  <c r="AP30" i="27"/>
  <c r="Y5" i="27" a="1"/>
  <c r="Y5" i="27" s="1"/>
  <c r="U4" i="37" a="1"/>
  <c r="U4" i="37" s="1"/>
  <c r="AL6" i="37" a="1"/>
  <c r="AL6" i="37" s="1"/>
  <c r="AC6" i="37" a="1"/>
  <c r="AC6" i="37" s="1"/>
  <c r="Q6" i="27" a="1"/>
  <c r="Q6" i="27" s="1"/>
  <c r="AJ28" i="27"/>
  <c r="AF36" i="37"/>
  <c r="AQ24" i="27"/>
  <c r="AR19" i="27"/>
  <c r="V36" i="37"/>
  <c r="AR28" i="27"/>
  <c r="R4" i="27" a="1"/>
  <c r="R4" i="27" s="1"/>
  <c r="AQ16" i="27"/>
  <c r="AA36" i="27"/>
  <c r="AD6" i="37" a="1"/>
  <c r="AD6" i="37" s="1"/>
  <c r="Q5" i="37" a="1"/>
  <c r="Q5" i="37" s="1"/>
  <c r="AO12" i="27"/>
  <c r="AO19" i="27"/>
  <c r="AJ30" i="27"/>
  <c r="AO15" i="27"/>
  <c r="M5" i="27" a="1"/>
  <c r="M5" i="27" s="1"/>
  <c r="AJ13" i="27"/>
  <c r="L6" i="27" a="1"/>
  <c r="L6" i="27" s="1"/>
  <c r="AL11" i="27"/>
  <c r="N5" i="37" a="1"/>
  <c r="N5" i="37" s="1"/>
  <c r="U6" i="37" a="1"/>
  <c r="U6" i="37" s="1"/>
  <c r="AK14" i="27"/>
  <c r="AO22" i="27"/>
  <c r="AO21" i="27"/>
  <c r="H4" i="27" a="1"/>
  <c r="H4" i="27" s="1"/>
  <c r="AL4" i="37" a="1"/>
  <c r="AL4" i="37" s="1"/>
  <c r="P6" i="37" a="1"/>
  <c r="P6" i="37" s="1"/>
  <c r="AO24" i="27"/>
  <c r="AK18" i="27"/>
  <c r="AK10" i="27"/>
  <c r="AF4" i="37" a="1"/>
  <c r="AF4" i="37" s="1"/>
  <c r="AK5" i="37" a="1"/>
  <c r="AK5" i="37" s="1"/>
  <c r="AN5" i="37" a="1"/>
  <c r="AN5" i="37" s="1"/>
  <c r="AM6" i="37" a="1"/>
  <c r="AM6" i="37" s="1"/>
  <c r="AE6" i="37" a="1"/>
  <c r="AE6" i="37" s="1"/>
  <c r="S5" i="27" a="1"/>
  <c r="S5" i="27" s="1"/>
  <c r="H6" i="37" a="1"/>
  <c r="H6" i="37" s="1"/>
  <c r="AL21" i="27"/>
  <c r="AN31" i="27"/>
  <c r="AL19" i="27"/>
  <c r="P5" i="37" a="1"/>
  <c r="P5" i="37" s="1"/>
  <c r="AO16" i="27"/>
  <c r="AJ16" i="27"/>
  <c r="AO26" i="27"/>
  <c r="AL25" i="27"/>
  <c r="AL29" i="27"/>
  <c r="X6" i="27" a="1"/>
  <c r="X6" i="27" s="1"/>
  <c r="AI23" i="27"/>
  <c r="AQ18" i="27"/>
  <c r="M4" i="37" a="1"/>
  <c r="M4" i="37" s="1"/>
  <c r="AA4" i="37" a="1"/>
  <c r="AA4" i="37" s="1"/>
  <c r="AH26" i="27"/>
  <c r="AI15" i="27"/>
  <c r="AD4" i="27" a="1"/>
  <c r="AD4" i="27" s="1"/>
  <c r="AO10" i="27"/>
  <c r="AM5" i="37" a="1"/>
  <c r="AM5" i="37" s="1"/>
  <c r="V6" i="27" a="1"/>
  <c r="V6" i="27" s="1"/>
  <c r="AE4" i="37" a="1"/>
  <c r="AE4" i="37" s="1"/>
  <c r="AQ21" i="27"/>
  <c r="AA5" i="27" a="1"/>
  <c r="AA5" i="27" s="1"/>
  <c r="AK6" i="37" a="1"/>
  <c r="AK6" i="37" s="1"/>
  <c r="M6" i="37" a="1"/>
  <c r="M6" i="37" s="1"/>
  <c r="O6" i="37" a="1"/>
  <c r="O6" i="37" s="1"/>
  <c r="X5" i="37" a="1"/>
  <c r="X5" i="37" s="1"/>
  <c r="AA5" i="37" a="1"/>
  <c r="AA5" i="37" s="1"/>
  <c r="AE6" i="27" a="1"/>
  <c r="AE6" i="27" s="1"/>
  <c r="O4" i="27" a="1"/>
  <c r="O4" i="27" s="1"/>
  <c r="AN21" i="27"/>
  <c r="T4" i="37" a="1"/>
  <c r="T4" i="37" s="1"/>
  <c r="Y4" i="37" a="1"/>
  <c r="Y4" i="37" s="1"/>
  <c r="Z5" i="37" a="1"/>
  <c r="Z5" i="37" s="1"/>
  <c r="AI4" i="37" a="1"/>
  <c r="AI4" i="37" s="1"/>
  <c r="K5" i="37" a="1"/>
  <c r="K5" i="37" s="1"/>
  <c r="S4" i="37" a="1"/>
  <c r="S4" i="37" s="1"/>
  <c r="AH6" i="37" a="1"/>
  <c r="AH6" i="37" s="1"/>
  <c r="AC5" i="37" a="1"/>
  <c r="AC5" i="37" s="1"/>
  <c r="AN30" i="27"/>
  <c r="AI13" i="27"/>
  <c r="AH29" i="27"/>
  <c r="AA4" i="27" a="1"/>
  <c r="AA4" i="27" s="1"/>
  <c r="AN29" i="27"/>
  <c r="AN26" i="27"/>
  <c r="AI22" i="27"/>
  <c r="AQ33" i="27"/>
  <c r="AQ19" i="27"/>
  <c r="AH19" i="27"/>
  <c r="AR10" i="27"/>
  <c r="AE36" i="37"/>
  <c r="S6" i="27" a="1"/>
  <c r="S6" i="27" s="1"/>
  <c r="I4" i="37" a="1"/>
  <c r="I4" i="37" s="1"/>
  <c r="AQ26" i="27"/>
  <c r="AH27" i="27"/>
  <c r="AH21" i="27"/>
  <c r="V4" i="27" a="1"/>
  <c r="V4" i="27" s="1"/>
  <c r="AQ29" i="27"/>
  <c r="AI12" i="27"/>
  <c r="AI21" i="27"/>
  <c r="AR18" i="27"/>
  <c r="AI35" i="27"/>
  <c r="AJ27" i="27"/>
  <c r="AH11" i="27"/>
  <c r="AI31" i="27"/>
  <c r="AP28" i="27"/>
  <c r="N5" i="27" a="1"/>
  <c r="N5" i="27" s="1"/>
  <c r="AH4" i="37" a="1"/>
  <c r="AH4" i="37" s="1"/>
  <c r="Z5" i="27" a="1"/>
  <c r="Z5" i="27" s="1"/>
  <c r="AJ20" i="27"/>
  <c r="K4" i="37" a="1"/>
  <c r="K4" i="37" s="1"/>
  <c r="AL13" i="27"/>
  <c r="AJ12" i="27"/>
  <c r="AO14" i="27"/>
  <c r="AR21" i="27"/>
  <c r="N6" i="37" a="1"/>
  <c r="N6" i="37" s="1"/>
  <c r="AK24" i="27"/>
  <c r="AJ26" i="27"/>
  <c r="AR15" i="27"/>
  <c r="AL18" i="27"/>
  <c r="AK15" i="27"/>
  <c r="AO25" i="27"/>
  <c r="AK11" i="27"/>
  <c r="AR20" i="27"/>
  <c r="Y6" i="37" a="1"/>
  <c r="Y6" i="37" s="1"/>
  <c r="AI6" i="37" a="1"/>
  <c r="AI6" i="37" s="1"/>
  <c r="AR24" i="27"/>
  <c r="AO13" i="27"/>
  <c r="O5" i="27" a="1"/>
  <c r="O5" i="27" s="1"/>
  <c r="AB6" i="27" a="1"/>
  <c r="AB6" i="27" s="1"/>
  <c r="AR23" i="27"/>
  <c r="AN18" i="27"/>
  <c r="AN11" i="27"/>
  <c r="AJ25" i="27"/>
  <c r="AL31" i="27"/>
  <c r="V5" i="37" a="1"/>
  <c r="V5" i="37" s="1"/>
  <c r="T6" i="37" a="1"/>
  <c r="T6" i="37" s="1"/>
  <c r="AL16" i="27"/>
  <c r="AR27" i="27"/>
  <c r="AK22" i="27"/>
  <c r="Z6" i="37" a="1"/>
  <c r="Z6" i="37" s="1"/>
  <c r="Z4" i="27" a="1"/>
  <c r="Z4" i="27" s="1"/>
  <c r="AK16" i="27"/>
  <c r="AL10" i="27"/>
  <c r="AJ35" i="27"/>
  <c r="AJ22" i="27"/>
  <c r="AR17" i="27"/>
  <c r="AJ21" i="27"/>
  <c r="U5" i="37" a="1"/>
  <c r="U5" i="37" s="1"/>
  <c r="AO33" i="27"/>
  <c r="AK12" i="27"/>
  <c r="AR26" i="27"/>
  <c r="AK27" i="27"/>
  <c r="AB4" i="27" a="1"/>
  <c r="AB4" i="27" s="1"/>
  <c r="AO35" i="27"/>
  <c r="AR22" i="27"/>
  <c r="AN25" i="27"/>
  <c r="AJ17" i="27"/>
  <c r="AJ15" i="27"/>
  <c r="AK31" i="27"/>
  <c r="AL35" i="27"/>
  <c r="AJ29" i="27"/>
  <c r="AO20" i="27"/>
  <c r="V4" i="37" a="1"/>
  <c r="V4" i="37" s="1"/>
  <c r="O5" i="37" a="1"/>
  <c r="O5" i="37" s="1"/>
  <c r="T5" i="37" a="1"/>
  <c r="T5" i="37" s="1"/>
  <c r="AJ33" i="27"/>
  <c r="AL12" i="27"/>
  <c r="AK35" i="27"/>
  <c r="Z4" i="37" a="1"/>
  <c r="Z4" i="37" s="1"/>
  <c r="N4" i="37" a="1"/>
  <c r="N4" i="37" s="1"/>
  <c r="Q4" i="27" a="1"/>
  <c r="Q4" i="27" s="1"/>
  <c r="AR12" i="27"/>
  <c r="AL26" i="27"/>
  <c r="AL23" i="27"/>
  <c r="AR25" i="27"/>
  <c r="AR11" i="27"/>
  <c r="AC4" i="37" a="1"/>
  <c r="AC4" i="37" s="1"/>
  <c r="M5" i="37" a="1"/>
  <c r="M5" i="37" s="1"/>
  <c r="AO28" i="27"/>
  <c r="AK19" i="27"/>
  <c r="AA6" i="37" a="1"/>
  <c r="AA6" i="37" s="1"/>
  <c r="AJ14" i="27"/>
  <c r="AP26" i="27"/>
  <c r="AO23" i="27"/>
  <c r="AQ22" i="27"/>
  <c r="AL30" i="27"/>
  <c r="AL17" i="27"/>
  <c r="AP17" i="27"/>
  <c r="AP11" i="27"/>
  <c r="AK25" i="27"/>
  <c r="AO17" i="27"/>
  <c r="AO11" i="27"/>
  <c r="AJ31" i="27"/>
  <c r="AK29" i="27"/>
  <c r="AL20" i="27"/>
  <c r="AF6" i="37" a="1"/>
  <c r="AF6" i="37" s="1"/>
  <c r="Q5" i="27" a="1"/>
  <c r="Q5" i="27" s="1"/>
  <c r="AM24" i="27"/>
  <c r="H5" i="27" a="1"/>
  <c r="H5" i="27" s="1"/>
  <c r="AB5" i="27" a="1"/>
  <c r="AB5" i="27" s="1"/>
  <c r="AR35" i="27"/>
  <c r="AK33" i="27"/>
  <c r="AO27" i="27"/>
  <c r="AR13" i="27"/>
  <c r="AN15" i="27"/>
  <c r="AJ18" i="27"/>
  <c r="AJ11" i="27"/>
  <c r="AO31" i="27"/>
  <c r="AK20" i="27"/>
  <c r="AB36" i="27"/>
  <c r="AL24" i="27"/>
  <c r="Z6" i="27" a="1"/>
  <c r="Z6" i="27" s="1"/>
  <c r="AR29" i="27"/>
  <c r="AK21" i="27"/>
  <c r="AJ10" i="27"/>
  <c r="AJ24" i="27"/>
  <c r="AR33" i="27"/>
  <c r="AJ23" i="27"/>
  <c r="AL22" i="27"/>
  <c r="AR30" i="27"/>
  <c r="AK28" i="27"/>
  <c r="AL27" i="27"/>
  <c r="AL14" i="27"/>
  <c r="AK26" i="27"/>
  <c r="AK23" i="27"/>
  <c r="AL15" i="27"/>
  <c r="AK30" i="27"/>
  <c r="AO18" i="27"/>
  <c r="AO30" i="27"/>
  <c r="AK13" i="27"/>
  <c r="AO29" i="27"/>
  <c r="R5" i="27" a="1"/>
  <c r="R5" i="27" s="1"/>
  <c r="AE4" i="27" a="1"/>
  <c r="AE4" i="27" s="1"/>
  <c r="AD4" i="37" a="1"/>
  <c r="AD4" i="37" s="1"/>
  <c r="S5" i="37" a="1"/>
  <c r="S5" i="37" s="1"/>
  <c r="AN4" i="37" a="1"/>
  <c r="AN4" i="37" s="1"/>
  <c r="W6" i="27" a="1"/>
  <c r="W6" i="27" s="1"/>
  <c r="AH18" i="27"/>
  <c r="U4" i="27" a="1"/>
  <c r="U4" i="27" s="1"/>
  <c r="AC4" i="27" a="1"/>
  <c r="AC4" i="27" s="1"/>
  <c r="AG6" i="37" a="1"/>
  <c r="AG6" i="37" s="1"/>
  <c r="H5" i="37" a="1"/>
  <c r="H5" i="37" s="1"/>
  <c r="I5" i="37" a="1"/>
  <c r="I5" i="37" s="1"/>
  <c r="X6" i="37" a="1"/>
  <c r="X6" i="37" s="1"/>
  <c r="K6" i="27" a="1"/>
  <c r="K6" i="27" s="1"/>
  <c r="AL5" i="37" a="1"/>
  <c r="AL5" i="37" s="1"/>
  <c r="AI27" i="27"/>
  <c r="R6" i="27" a="1"/>
  <c r="R6" i="27" s="1"/>
  <c r="AH10" i="27"/>
  <c r="AN17" i="27"/>
  <c r="AN33" i="27"/>
  <c r="AQ28" i="27"/>
  <c r="AK4" i="37" a="1"/>
  <c r="AK4" i="37" s="1"/>
  <c r="AI26" i="27"/>
  <c r="AH23" i="27"/>
  <c r="AN22" i="27"/>
  <c r="X4" i="37" a="1"/>
  <c r="X4" i="37" s="1"/>
  <c r="AN6" i="37" a="1"/>
  <c r="AN6" i="37" s="1"/>
  <c r="AQ35" i="27"/>
  <c r="AN12" i="27"/>
  <c r="AQ27" i="27"/>
  <c r="V5" i="27" a="1"/>
  <c r="V5" i="27" s="1"/>
  <c r="AQ30" i="27"/>
  <c r="AQ11" i="27"/>
  <c r="AQ31" i="27"/>
  <c r="AN20" i="27"/>
  <c r="AE5" i="37" a="1"/>
  <c r="AE5" i="37" s="1"/>
  <c r="V36" i="27"/>
  <c r="AQ23" i="27"/>
  <c r="AH22" i="27"/>
  <c r="AH17" i="27"/>
  <c r="AI30" i="27"/>
  <c r="AI25" i="27"/>
  <c r="AI33" i="27"/>
  <c r="I6" i="37" a="1"/>
  <c r="I6" i="37" s="1"/>
  <c r="H4" i="37" a="1"/>
  <c r="H4" i="37" s="1"/>
  <c r="AG4" i="37" a="1"/>
  <c r="AG4" i="37" s="1"/>
  <c r="I5" i="27" a="1"/>
  <c r="I5" i="27" s="1"/>
  <c r="AN24" i="27"/>
  <c r="P4" i="27" a="1"/>
  <c r="P4" i="27" s="1"/>
  <c r="Q6" i="37" a="1"/>
  <c r="Q6" i="37" s="1"/>
  <c r="AC5" i="27" a="1"/>
  <c r="AC5" i="27" s="1"/>
  <c r="M4" i="27" a="1"/>
  <c r="M4" i="27" s="1"/>
  <c r="AJ19" i="27"/>
  <c r="L5" i="27" a="1"/>
  <c r="L5" i="27" s="1"/>
  <c r="AL28" i="27"/>
  <c r="AN10" i="27"/>
  <c r="AH20" i="27"/>
  <c r="AH13" i="27"/>
  <c r="AQ14" i="27"/>
  <c r="AQ25" i="27"/>
  <c r="Q4" i="37" a="1"/>
  <c r="Q4" i="37" s="1"/>
  <c r="U6" i="27" a="1"/>
  <c r="U6" i="27" s="1"/>
  <c r="AN28" i="27"/>
  <c r="AH25" i="27"/>
  <c r="AI17" i="27"/>
  <c r="AI18" i="27"/>
  <c r="AF5" i="37" a="1"/>
  <c r="AF5" i="37" s="1"/>
  <c r="AD5" i="37" a="1"/>
  <c r="AD5" i="37" s="1"/>
  <c r="AG5" i="37" a="1"/>
  <c r="AG5" i="37" s="1"/>
  <c r="J4" i="27" a="1"/>
  <c r="J4" i="27" s="1"/>
  <c r="AN35" i="27"/>
  <c r="AH16" i="27"/>
  <c r="AN13" i="27"/>
  <c r="AN19" i="27"/>
  <c r="U5" i="27" a="1"/>
  <c r="U5" i="27" s="1"/>
  <c r="S4" i="27" a="1"/>
  <c r="S4" i="27" s="1"/>
  <c r="AQ13" i="27"/>
  <c r="AQ12" i="27"/>
  <c r="AN27" i="27"/>
  <c r="AN14" i="27"/>
  <c r="J5" i="27" a="1"/>
  <c r="J5" i="27" s="1"/>
  <c r="AH31" i="27"/>
  <c r="AI20" i="27"/>
  <c r="AI14" i="27"/>
  <c r="AA6" i="27" a="1"/>
  <c r="AA6" i="27" s="1"/>
  <c r="AQ17" i="27"/>
  <c r="AQ15" i="27"/>
  <c r="AQ20" i="27"/>
  <c r="AQ10" i="27"/>
  <c r="AH14" i="27"/>
  <c r="AH33" i="27"/>
  <c r="AH35" i="27"/>
  <c r="AH30" i="27"/>
  <c r="AH15" i="27"/>
  <c r="AI19" i="27"/>
  <c r="AI11" i="27"/>
  <c r="AI28" i="27"/>
  <c r="AI16" i="27"/>
  <c r="O6" i="27" a="1"/>
  <c r="O6" i="27" s="1"/>
  <c r="AP10" i="27"/>
  <c r="J6" i="27" a="1"/>
  <c r="J6" i="27" s="1"/>
  <c r="AI10" i="27"/>
  <c r="K5" i="27" a="1"/>
  <c r="K5" i="27" s="1"/>
  <c r="AD5" i="27" a="1"/>
  <c r="AD5" i="27" s="1"/>
  <c r="AN16" i="27"/>
  <c r="W4" i="27" a="1"/>
  <c r="W4" i="27" s="1"/>
  <c r="AC6" i="27" a="1"/>
  <c r="AC6" i="27" s="1"/>
  <c r="M6" i="27" a="1"/>
  <c r="M6" i="27" s="1"/>
  <c r="H6" i="27" a="1"/>
  <c r="H6" i="27" s="1"/>
  <c r="AM16" i="27"/>
  <c r="L4" i="27" a="1"/>
  <c r="L4" i="27" s="1"/>
  <c r="AL33" i="27"/>
  <c r="N4" i="27" a="1"/>
  <c r="N4" i="27" s="1"/>
  <c r="AH28" i="27"/>
  <c r="AI24" i="27"/>
  <c r="I6" i="27" a="1"/>
  <c r="I6" i="27" s="1"/>
  <c r="I4" i="27" a="1"/>
  <c r="I4" i="27" s="1"/>
  <c r="X4" i="27" a="1"/>
  <c r="X4" i="27" s="1"/>
  <c r="K4" i="27" a="1"/>
  <c r="K4" i="27" s="1"/>
  <c r="AE5" i="27" a="1"/>
  <c r="AE5" i="27" s="1"/>
</calcChain>
</file>

<file path=xl/comments1.xml><?xml version="1.0" encoding="utf-8"?>
<comments xmlns="http://schemas.openxmlformats.org/spreadsheetml/2006/main">
  <authors>
    <author>RStock</author>
    <author>RCStock</author>
  </authors>
  <commentList>
    <comment ref="A1" authorId="0" shapeId="0">
      <text>
        <r>
          <rPr>
            <b/>
            <sz val="8"/>
            <color indexed="81"/>
            <rFont val="Tahoma"/>
            <family val="2"/>
          </rPr>
          <t>RStock: Workbook version which is: YYYYMM-#Wx</t>
        </r>
        <r>
          <rPr>
            <sz val="8"/>
            <color indexed="81"/>
            <rFont val="Tahoma"/>
            <family val="2"/>
          </rPr>
          <t xml:space="preserve">
</t>
        </r>
      </text>
    </comment>
    <comment ref="C9" authorId="1" shapeId="0">
      <text>
        <r>
          <rPr>
            <b/>
            <sz val="9"/>
            <color indexed="81"/>
            <rFont val="Tahoma"/>
            <family val="2"/>
          </rPr>
          <t>RCStock:</t>
        </r>
        <r>
          <rPr>
            <sz val="9"/>
            <color indexed="81"/>
            <rFont val="Tahoma"/>
            <family val="2"/>
          </rPr>
          <t xml:space="preserve">
Indicator of the current status of the WetherLink PC's data uploading:
0=PC/WL/Internet uploads appear normal;
1=PC/WL/Internet problems seem apparent.
See: R1WxTags for more specific status codes.</t>
        </r>
      </text>
    </comment>
    <comment ref="D9" authorId="1" shapeId="0">
      <text>
        <r>
          <rPr>
            <b/>
            <sz val="9"/>
            <color indexed="81"/>
            <rFont val="Tahoma"/>
            <family val="2"/>
          </rPr>
          <t>RCStock:</t>
        </r>
        <r>
          <rPr>
            <sz val="9"/>
            <color indexed="81"/>
            <rFont val="Tahoma"/>
            <family val="2"/>
          </rPr>
          <t xml:space="preserve">
Indicator of the current status of the PC and Wx Console Date/Time settings:
0=All PC/Wx Console Dates/Times appear normal;
1=Some PC/Wx Console Date/Time settings seem apparent.
See: R1WxTags for more specific status codes.</t>
        </r>
      </text>
    </comment>
  </commentList>
</comments>
</file>

<file path=xl/comments2.xml><?xml version="1.0" encoding="utf-8"?>
<comments xmlns="http://schemas.openxmlformats.org/spreadsheetml/2006/main">
  <authors>
    <author>RStock</author>
    <author>RCStock</author>
  </authors>
  <commentList>
    <comment ref="A1" authorId="0" shapeId="0">
      <text>
        <r>
          <rPr>
            <b/>
            <sz val="8"/>
            <color indexed="81"/>
            <rFont val="Tahoma"/>
            <family val="2"/>
          </rPr>
          <t>RStock: Workbook version which is: YYYYMM-#Wx</t>
        </r>
        <r>
          <rPr>
            <sz val="8"/>
            <color indexed="81"/>
            <rFont val="Tahoma"/>
            <family val="2"/>
          </rPr>
          <t xml:space="preserve">
</t>
        </r>
      </text>
    </comment>
    <comment ref="C9" authorId="1" shapeId="0">
      <text>
        <r>
          <rPr>
            <b/>
            <sz val="9"/>
            <color indexed="81"/>
            <rFont val="Tahoma"/>
            <family val="2"/>
          </rPr>
          <t>RCStock:</t>
        </r>
        <r>
          <rPr>
            <sz val="9"/>
            <color indexed="81"/>
            <rFont val="Tahoma"/>
            <family val="2"/>
          </rPr>
          <t xml:space="preserve">
Indicator of the current status of the WetherLink PC's data uploading:
0=PC/WL/Internet uploads appear normal;
1=PC/WL/Internet problems seem apparent.
See: R1WxTags for more specific status codes.</t>
        </r>
      </text>
    </comment>
    <comment ref="D9" authorId="1" shapeId="0">
      <text>
        <r>
          <rPr>
            <b/>
            <sz val="9"/>
            <color indexed="81"/>
            <rFont val="Tahoma"/>
            <family val="2"/>
          </rPr>
          <t>RCStock:</t>
        </r>
        <r>
          <rPr>
            <sz val="9"/>
            <color indexed="81"/>
            <rFont val="Tahoma"/>
            <family val="2"/>
          </rPr>
          <t xml:space="preserve">
Indicator of the current status of the PC and Wx Console Date/Time settings:
0=All PC/Wx Console Dates/Times appear normal;
1=Some PC/Wx Console Date/Time settings seem apparent.
See: R1WxTags for more specific status codes.</t>
        </r>
      </text>
    </comment>
  </commentList>
</comments>
</file>

<file path=xl/comments3.xml><?xml version="1.0" encoding="utf-8"?>
<comments xmlns="http://schemas.openxmlformats.org/spreadsheetml/2006/main">
  <authors>
    <author>RStock</author>
    <author>RCStock</author>
  </authors>
  <commentList>
    <comment ref="A1" authorId="0" shapeId="0">
      <text>
        <r>
          <rPr>
            <b/>
            <sz val="8"/>
            <color indexed="81"/>
            <rFont val="Tahoma"/>
            <family val="2"/>
          </rPr>
          <t xml:space="preserve">RStock: Workbook version which is: YYYYMM-#Wx </t>
        </r>
      </text>
    </comment>
    <comment ref="M1" authorId="0" shapeId="0">
      <text>
        <r>
          <rPr>
            <b/>
            <sz val="8"/>
            <color indexed="81"/>
            <rFont val="Tahoma"/>
            <family val="2"/>
          </rPr>
          <t>RStock: Calculation of today's date used for time-stamp comparison of queried station data.</t>
        </r>
        <r>
          <rPr>
            <sz val="8"/>
            <color indexed="81"/>
            <rFont val="Tahoma"/>
            <family val="2"/>
          </rPr>
          <t xml:space="preserve">
</t>
        </r>
      </text>
    </comment>
    <comment ref="O1" authorId="0" shapeId="0">
      <text>
        <r>
          <rPr>
            <b/>
            <sz val="8"/>
            <color indexed="81"/>
            <rFont val="Tahoma"/>
            <family val="2"/>
          </rPr>
          <t>RStock: Calculation of current time used for time-stamp comparison of queried station data and amount of time lapsed since last query.</t>
        </r>
        <r>
          <rPr>
            <sz val="8"/>
            <color indexed="81"/>
            <rFont val="Tahoma"/>
            <family val="2"/>
          </rPr>
          <t xml:space="preserve">
</t>
        </r>
      </text>
    </comment>
    <comment ref="S1" authorId="0" shapeId="0">
      <text>
        <r>
          <rPr>
            <b/>
            <sz val="8"/>
            <color indexed="81"/>
            <rFont val="Tahoma"/>
            <family val="2"/>
          </rPr>
          <t>RStock: Calculation of today's date used for time-stamp comparison of queried station data.</t>
        </r>
        <r>
          <rPr>
            <sz val="8"/>
            <color indexed="81"/>
            <rFont val="Tahoma"/>
            <family val="2"/>
          </rPr>
          <t xml:space="preserve">
</t>
        </r>
      </text>
    </comment>
    <comment ref="U1" authorId="0" shapeId="0">
      <text>
        <r>
          <rPr>
            <b/>
            <sz val="8"/>
            <color indexed="81"/>
            <rFont val="Tahoma"/>
            <family val="2"/>
          </rPr>
          <t>RStock: Calculation of current time used for time-stamp comparison of queried station data and amount of time lapsed since last query.</t>
        </r>
        <r>
          <rPr>
            <sz val="8"/>
            <color indexed="81"/>
            <rFont val="Tahoma"/>
            <family val="2"/>
          </rPr>
          <t xml:space="preserve">
</t>
        </r>
      </text>
    </comment>
    <comment ref="A7" authorId="0" shapeId="0">
      <text>
        <r>
          <rPr>
            <b/>
            <sz val="8"/>
            <color indexed="81"/>
            <rFont val="Tahoma"/>
            <family val="2"/>
          </rPr>
          <t>RStock: Cell values in row 7 are generally used as a pointers (using the Indirect function) to locate the corosponding data in the stations worksheets.  For example: B30 represents the cell where the current temperature resides in every station worksheet.  Changing B30, in row 7, to B98, would cause all current temp values in the column to current outside dew point.  The vaules in column A could possibly be used in a similar manner for selecting the corosponding worksheet, but currently these values are not used.  Any row 7 cells that have a pattern fill is indicating a calculation is being used, possibly in combination with an Indirect reference.</t>
        </r>
      </text>
    </comment>
    <comment ref="F7" authorId="1" shapeId="0">
      <text>
        <r>
          <rPr>
            <b/>
            <sz val="9"/>
            <color indexed="81"/>
            <rFont val="Tahoma"/>
            <family val="2"/>
          </rPr>
          <t>RCStock:</t>
        </r>
        <r>
          <rPr>
            <sz val="9"/>
            <color indexed="81"/>
            <rFont val="Tahoma"/>
            <family val="2"/>
          </rPr>
          <t xml:space="preserve">
The vaule entered here represents the maximum number of days a station's PC clock can be out-of-date before red-flagging the suspected out-of-date condition of (1) for the PC clock.</t>
        </r>
      </text>
    </comment>
    <comment ref="G7" authorId="1" shapeId="0">
      <text>
        <r>
          <rPr>
            <b/>
            <sz val="9"/>
            <color indexed="81"/>
            <rFont val="Tahoma"/>
            <family val="2"/>
          </rPr>
          <t>RStock:</t>
        </r>
        <r>
          <rPr>
            <sz val="9"/>
            <color indexed="81"/>
            <rFont val="Tahoma"/>
            <family val="2"/>
          </rPr>
          <t xml:space="preserve"> 
The vaule entered here represents the maximum number of minutes a station's PC clock can be out-of-time before red-flagging the suspected out-of-time condition of (1) for the PC clock.</t>
        </r>
      </text>
    </comment>
    <comment ref="H7" authorId="1" shapeId="0">
      <text>
        <r>
          <rPr>
            <b/>
            <sz val="9"/>
            <color indexed="81"/>
            <rFont val="Tahoma"/>
            <family val="2"/>
          </rPr>
          <t>RCStock:</t>
        </r>
        <r>
          <rPr>
            <sz val="9"/>
            <color indexed="81"/>
            <rFont val="Tahoma"/>
            <family val="2"/>
          </rPr>
          <t xml:space="preserve">
The vaule entered here represents the maximum number of days a station's Wx Console clock can be out-of-date before red-flagging the suspected out-of-date conditionof (1) for the Wx Console clock.</t>
        </r>
      </text>
    </comment>
    <comment ref="I7" authorId="1" shapeId="0">
      <text>
        <r>
          <rPr>
            <b/>
            <sz val="9"/>
            <color indexed="81"/>
            <rFont val="Tahoma"/>
            <family val="2"/>
          </rPr>
          <t>RStock:</t>
        </r>
        <r>
          <rPr>
            <sz val="9"/>
            <color indexed="81"/>
            <rFont val="Tahoma"/>
            <family val="2"/>
          </rPr>
          <t xml:space="preserve"> 
The vaule entered here represents the maximum number of minutes a station's Wx Console clock can be out-of-time before red-flagging the suspected out-of-time condition of (1) for the Wx Console clock.</t>
        </r>
      </text>
    </comment>
    <comment ref="R7" authorId="0" shapeId="0">
      <text>
        <r>
          <rPr>
            <b/>
            <sz val="8"/>
            <color indexed="81"/>
            <rFont val="Tahoma"/>
            <family val="2"/>
          </rPr>
          <t xml:space="preserve">RStock: The vaule entered here represents the maximum number of minutes a station's Wx upload time-stamp can be out-of-time before red-flagging and restricting the outdated data from calculations. </t>
        </r>
        <r>
          <rPr>
            <sz val="8"/>
            <color indexed="81"/>
            <rFont val="Tahoma"/>
            <family val="2"/>
          </rPr>
          <t xml:space="preserve">
</t>
        </r>
      </text>
    </comment>
    <comment ref="X7" authorId="0" shapeId="0">
      <text>
        <r>
          <rPr>
            <b/>
            <sz val="8"/>
            <color indexed="81"/>
            <rFont val="Tahoma"/>
            <family val="2"/>
          </rPr>
          <t xml:space="preserve">RStock: The vaule entered here represents the maximum number of minutes a station's Wx upload time-stamp can be out-of-time before red-flagging and restricting the outdated data from calculations. </t>
        </r>
        <r>
          <rPr>
            <sz val="8"/>
            <color indexed="81"/>
            <rFont val="Tahoma"/>
            <family val="2"/>
          </rPr>
          <t xml:space="preserve">
</t>
        </r>
      </text>
    </comment>
    <comment ref="P9" authorId="0" shapeId="0">
      <text>
        <r>
          <rPr>
            <b/>
            <sz val="8"/>
            <color indexed="81"/>
            <rFont val="Tahoma"/>
            <family val="2"/>
          </rPr>
          <t>RStock: Hours and minutes since the current query's (PC) time-stamp.  This does not reflect correctly when more than 24 ours.</t>
        </r>
        <r>
          <rPr>
            <sz val="8"/>
            <color indexed="81"/>
            <rFont val="Tahoma"/>
            <family val="2"/>
          </rPr>
          <t xml:space="preserve">
</t>
        </r>
      </text>
    </comment>
    <comment ref="Q9" authorId="1" shapeId="0">
      <text>
        <r>
          <rPr>
            <b/>
            <sz val="9"/>
            <color indexed="81"/>
            <rFont val="Tahoma"/>
            <family val="2"/>
          </rPr>
          <t>RCStock:</t>
        </r>
        <r>
          <rPr>
            <sz val="9"/>
            <color indexed="81"/>
            <rFont val="Tahoma"/>
            <family val="2"/>
          </rPr>
          <t xml:space="preserve">
This is a helper column to PC-MinDiff</t>
        </r>
      </text>
    </comment>
    <comment ref="R9" authorId="0" shapeId="0">
      <text>
        <r>
          <rPr>
            <b/>
            <sz val="8"/>
            <color indexed="81"/>
            <rFont val="Tahoma"/>
            <family val="2"/>
          </rPr>
          <t>RStock: 
The number of minutes the station's queried data is out of time.  This calculation is based on the low value in this range, and assumes ALL queried data will never be out-of-time at the same time.  This value can be used to "grey-out" and exclude the outdated data from calculations and analysis.</t>
        </r>
        <r>
          <rPr>
            <sz val="8"/>
            <color indexed="81"/>
            <rFont val="Tahoma"/>
            <family val="2"/>
          </rPr>
          <t xml:space="preserve">
</t>
        </r>
      </text>
    </comment>
    <comment ref="V9" authorId="0" shapeId="0">
      <text>
        <r>
          <rPr>
            <b/>
            <sz val="8"/>
            <color indexed="81"/>
            <rFont val="Tahoma"/>
            <family val="2"/>
          </rPr>
          <t>RStock: Hours and minutes since the current query's (PC) time-stamp.  This does not reflect correctly when more than 24 ours.</t>
        </r>
        <r>
          <rPr>
            <sz val="8"/>
            <color indexed="81"/>
            <rFont val="Tahoma"/>
            <family val="2"/>
          </rPr>
          <t xml:space="preserve">
</t>
        </r>
      </text>
    </comment>
    <comment ref="W9" authorId="1" shapeId="0">
      <text>
        <r>
          <rPr>
            <b/>
            <sz val="9"/>
            <color indexed="81"/>
            <rFont val="Tahoma"/>
            <family val="2"/>
          </rPr>
          <t>RCStock:</t>
        </r>
        <r>
          <rPr>
            <sz val="9"/>
            <color indexed="81"/>
            <rFont val="Tahoma"/>
            <family val="2"/>
          </rPr>
          <t xml:space="preserve">
This is a helper column to Wx-MinDiff</t>
        </r>
      </text>
    </comment>
    <comment ref="X9" authorId="0" shapeId="0">
      <text>
        <r>
          <rPr>
            <b/>
            <sz val="8"/>
            <color indexed="81"/>
            <rFont val="Tahoma"/>
            <family val="2"/>
          </rPr>
          <t>RStock: 
The number of minutes the station's queried data is out of time.  This calculation is based on the low value in this range, and assumes ALL queried data will never be out-of-time at the same time.  This value can be used to "grey-out" and exclude the outdated data from calculations and analysis.</t>
        </r>
        <r>
          <rPr>
            <sz val="8"/>
            <color indexed="81"/>
            <rFont val="Tahoma"/>
            <family val="2"/>
          </rPr>
          <t xml:space="preserve">
</t>
        </r>
      </text>
    </comment>
  </commentList>
</comments>
</file>

<file path=xl/connections.xml><?xml version="1.0" encoding="utf-8"?>
<connections xmlns="http://schemas.openxmlformats.org/spreadsheetml/2006/main">
  <connection id="1" interval="10" name="Connection-1100" type="4" refreshedVersion="5" background="1" refreshOnLoad="1" saveData="1">
    <webPr sourceData="1" parsePre="1" consecutive="1" xl2000="1" url="http://wxvue.com/SRR1Wx/SRR1Wx-1100/WeatherLink/Images/AllVP2Tags.htm" htmlTables="1"/>
  </connection>
  <connection id="2" interval="10" name="Connection-1421" type="4" refreshedVersion="5" background="1" refreshOnLoad="1" saveData="1">
    <webPr sourceData="1" parsePre="1" consecutive="1" xl2000="1" url="http://wxvue.com/SRR1Wx/SRR1Wx-1421/WeatherLink/Images/AllVP2Tags.htm" htmlTables="1"/>
  </connection>
  <connection id="3" interval="10" name="Connection-1422" type="4" refreshedVersion="5" background="1" refreshOnLoad="1" saveData="1">
    <webPr sourceData="1" parsePre="1" consecutive="1" xl2000="1" url="http://wxvue.com/SRR1Wx/SRR1Wx-1422/WeatherLink/Images/AllVP2Tags.htm" htmlTables="1"/>
  </connection>
  <connection id="4" interval="10" name="Connection-1423" type="4" refreshedVersion="5" background="1" refreshOnLoad="1" saveData="1">
    <webPr sourceData="1" parsePre="1" consecutive="1" xl2000="1" url="http://wxvue.com/SRR1Wx/SRR1Wx-1423/WeatherLink/Images/AllVP2Tags.htm" htmlTables="1"/>
  </connection>
  <connection id="5" interval="10" name="Connection-1424" type="4" refreshedVersion="5" background="1" refreshOnLoad="1" saveData="1">
    <webPr sourceData="1" parsePre="1" consecutive="1" xl2000="1" url="http://wxvue.com/SRR1Wx/SRR1Wx-1424/WeatherLink/Images/AllVP2Tags.htm" htmlTables="1"/>
  </connection>
  <connection id="6" interval="10" name="Connection-1425" type="4" refreshedVersion="5" background="1" refreshOnLoad="1" saveData="1">
    <webPr sourceData="1" parsePre="1" consecutive="1" xl2000="1" url="http://wxvue.com/SRR1Wx/SRR1Wx-1425/WeatherLink/Images/AllVP2Tags.htm" htmlTables="1"/>
  </connection>
  <connection id="7" interval="10" name="Connection-1426" type="4" refreshedVersion="5" background="1" refreshOnLoad="1" saveData="1">
    <webPr sourceData="1" parsePre="1" consecutive="1" xl2000="1" url="http://wxvue.com/SRR1Wx/SRR1Wx-1426/WeatherLink/Images/AllVP2Tags.htm" htmlTables="1"/>
  </connection>
  <connection id="8" interval="10" name="Connection-1427" type="4" refreshedVersion="5" background="1" refreshOnLoad="1" saveData="1">
    <webPr sourceData="1" parsePre="1" consecutive="1" xl2000="1" url="http://wxvue.com/SRR1Wx/SRR1Wx-1427/WeatherLink/Images/AllVP2Tags.htm" htmlTables="1"/>
  </connection>
  <connection id="9" interval="10" name="Connection-1431" type="4" refreshedVersion="5" background="1" refreshOnLoad="1" saveData="1">
    <webPr sourceData="1" parsePre="1" consecutive="1" xl2000="1" url="http://wxvue.com/SRR1Wx/SRR1Wx-1431/WeatherLink/Images/AllVP2Tags.htm" htmlTables="1"/>
  </connection>
  <connection id="10" interval="10" name="Connection1431A" type="4" refreshedVersion="5" background="1" refreshOnLoad="1" saveData="1">
    <webPr sourceData="1" parsePre="1" consecutive="1" xl2000="1" url="http://wxvue.com/SRR1Wx/SRR1Wx-1431A/WeatherLink/Images/AllVP2Tags.htm" htmlTables="1"/>
  </connection>
  <connection id="11" interval="10" name="Connection-1432" type="4" refreshedVersion="5" background="1" refreshOnLoad="1" saveData="1">
    <webPr sourceData="1" parsePre="1" consecutive="1" xl2000="1" url="http://wxvue.com/SRR1Wx/SRR1Wx-1432/WeatherLink/Images/AllVP2Tags.htm" htmlTables="1"/>
  </connection>
  <connection id="12" interval="10" name="Connection-1433" type="4" refreshedVersion="5" background="1" refreshOnLoad="1" saveData="1">
    <webPr sourceData="1" parsePre="1" consecutive="1" xl2000="1" url="http://wxvue.com/SRR1Wx/SRR1Wx-1433/WeatherLink/Images/AllVP2Tags.htm" htmlTables="1"/>
  </connection>
  <connection id="13" interval="10" name="Connection-1435" type="4" refreshedVersion="5" background="1" refreshOnLoad="1" saveData="1">
    <webPr sourceData="1" parsePre="1" consecutive="1" xl2000="1" url="http://wxvue.com/SRR1Wx/SRR1Wx-1435/WeatherLink/Images/AllVP2Tags.htm" htmlTables="1"/>
  </connection>
  <connection id="14" interval="10" name="Connection-1436" type="4" refreshedVersion="5" background="1" refreshOnLoad="1" saveData="1">
    <webPr sourceData="1" parsePre="1" consecutive="1" xl2000="1" url="http://wxvue.com/SRR1Wx/SRR1Wx-1436/WeatherLink/Images/AllVP2Tags.htm" htmlTables="1"/>
  </connection>
  <connection id="15" interval="10" name="Connection-1436A" type="4" refreshedVersion="5" background="1" refreshOnLoad="1" saveData="1">
    <webPr sourceData="1" parsePre="1" consecutive="1" xl2000="1" url="http://wxvue.com/SRR1Wx/SRR1Wx-1436A/WeatherLink/Images/AllVP2Tags.htm" htmlTables="1"/>
  </connection>
  <connection id="16" interval="10" name="Connection-1437" type="4" refreshedVersion="5" background="1" refreshOnLoad="1" saveData="1">
    <webPr sourceData="1" parsePre="1" consecutive="1" xl2000="1" url="http://wxvue.com/SRR1Wx/SRR1Wx-1437/WeatherLink/Images/AllVP2Tags.htm" htmlTables="1"/>
  </connection>
  <connection id="17" interval="10" name="Connection-1437A" type="4" refreshedVersion="5" background="1" refreshOnLoad="1" saveData="1">
    <webPr sourceData="1" parsePre="1" consecutive="1" xl2000="1" url="http://wxvue.com/SRR1Wx/SRR1Wx-1437A/WeatherLink/Images/AllVP2Tags.htm" htmlTables="1"/>
  </connection>
  <connection id="18" interval="10" name="Connection-1445" type="4" refreshedVersion="5" background="1" refreshOnLoad="1" saveData="1">
    <webPr sourceData="1" parsePre="1" consecutive="1" xl2000="1" url="http://wxvue.com/SRR1Wx/SRR1Wx-1445/WeatherLink/Images/AllVP2Tags.htm" htmlTables="1"/>
  </connection>
  <connection id="19" interval="10" name="Connection-1448" type="4" refreshedVersion="5" background="1" refreshOnLoad="1" saveData="1">
    <webPr sourceData="1" parsePre="1" consecutive="1" xl2000="1" url="http://wxvue.com/SRR1Wx/SRR1Wx-1448/WeatherLink/Images/AllVP2Tags.htm" htmlTables="1"/>
  </connection>
  <connection id="20" interval="10" name="Connection-1751" type="4" refreshedVersion="5" background="1" refreshOnLoad="1" saveData="1">
    <webPr sourceData="1" parsePre="1" consecutive="1" xl2000="1" url="http://wxvue.com/SRR1Wx/SRR1Wx-1751/WeatherLink/Images/AllVP2Tags.htm" htmlTables="1"/>
  </connection>
  <connection id="21" interval="10" name="Connection-1752" type="4" refreshedVersion="5" background="1" refreshOnLoad="1" saveData="1">
    <webPr sourceData="1" parsePre="1" consecutive="1" xl2000="1" url="http://wxvue.com/SRR1Wx/SRR1Wx-1752/WeatherLink/Images/AllVP2Tags.htm" htmlTables="1"/>
  </connection>
  <connection id="22" interval="10" name="Connection-AzCo" type="4" refreshedVersion="5" background="1" refreshOnLoad="1" saveData="1">
    <webPr sourceData="1" parsePre="1" consecutive="1" xl2000="1" url="http://azcowx.wxvue.com/Weather/WeatherLink/Images/AllVP2Tags.htm" htmlTables="1"/>
  </connection>
  <connection id="23" interval="10" name="Connection-BRWx" type="4" refreshedVersion="5" background="1" refreshOnLoad="1" saveData="1">
    <webPr sourceData="1" parsePre="1" consecutive="1" xl2000="1" url="http://brwx.wxvue.com/Weather/WeatherLink/Images/AllVP2Tags.htm" htmlTables="1"/>
  </connection>
  <connection id="24" interval="10" name="Connection-GAHF" type="4" refreshedVersion="5" background="1" refreshOnLoad="1" saveData="1">
    <webPr sourceData="1" parsePre="1" consecutive="1" xl2000="1" url="http://gahf.wxvue.com/Weather/WeatherLink/Images/AllVP2Tags.htm" htmlTables="1"/>
  </connection>
  <connection id="25" interval="10" name="Connection-KAFO" type="4" refreshedVersion="5" background="1" refreshOnLoad="1" saveData="1">
    <webPr sourceData="1" parsePre="1" consecutive="1" xl2000="1" url="http://kafo.wxvue.com/Weather/WeatherLink/Images/AllVP2Tags.htm" htmlTables="1"/>
  </connection>
  <connection id="26" interval="10" name="Connection-SWWP" type="4" refreshedVersion="5" background="1" refreshOnLoad="1" saveData="1">
    <webPr sourceData="1" parsePre="1" consecutive="1" xl2000="1" url="http://www.wxvue.com/SWW/SWWP/WL/AllVP2Tags.htm" htmlTables="1"/>
  </connection>
</connections>
</file>

<file path=xl/sharedStrings.xml><?xml version="1.0" encoding="utf-8"?>
<sst xmlns="http://schemas.openxmlformats.org/spreadsheetml/2006/main" count="4497" uniqueCount="778">
  <si>
    <t>Randolph</t>
  </si>
  <si>
    <t>6330 ft</t>
  </si>
  <si>
    <t>41° 42' 00" N</t>
  </si>
  <si>
    <t>111° 12' 00" W</t>
  </si>
  <si>
    <t>South Weber Weather Porch</t>
  </si>
  <si>
    <t>South Weber</t>
  </si>
  <si>
    <t>4585 ft</t>
  </si>
  <si>
    <t>Name of Station</t>
  </si>
  <si>
    <t>R1-1421</t>
  </si>
  <si>
    <t>City (from NOAA Setup)</t>
  </si>
  <si>
    <t>State (from NOAA Setup)</t>
  </si>
  <si>
    <t>Utah</t>
  </si>
  <si>
    <t>Elevation (from NOAA Setup)</t>
  </si>
  <si>
    <t>Latitude (from NOAA Setup)</t>
  </si>
  <si>
    <t>Longitude (from NOAA Setup)</t>
  </si>
  <si>
    <t>Date on the PC</t>
  </si>
  <si>
    <t>Time on the PC</t>
  </si>
  <si>
    <t>UTC Time</t>
  </si>
  <si>
    <t>UTC Date</t>
  </si>
  <si>
    <t>Date on the Station</t>
  </si>
  <si>
    <t>Time on the Station</t>
  </si>
  <si>
    <t>Sunrise Time</t>
  </si>
  <si>
    <t>Sunset Time</t>
  </si>
  <si>
    <t>Current Weather Forecast *</t>
  </si>
  <si>
    <t>Current Moon Phase</t>
  </si>
  <si>
    <t>EMC</t>
  </si>
  <si>
    <t>EMC Unit</t>
  </si>
  <si>
    <t>%</t>
  </si>
  <si>
    <t>Air Density</t>
  </si>
  <si>
    <t>Air Density Unit</t>
  </si>
  <si>
    <t>lb/cu.ft</t>
  </si>
  <si>
    <t>Inside Temperature</t>
  </si>
  <si>
    <t>High Inside Temperature</t>
  </si>
  <si>
    <t>Time of High Inside Temperature</t>
  </si>
  <si>
    <t>Low Inside Temperature</t>
  </si>
  <si>
    <t>Time of Low Inside Temperature</t>
  </si>
  <si>
    <t>High Monthly Inside Temperature</t>
  </si>
  <si>
    <t>Low Monthly Inside Temperature</t>
  </si>
  <si>
    <t>High Yearly Inside Temperature</t>
  </si>
  <si>
    <t>Low Yearly Inside Temperature</t>
  </si>
  <si>
    <t>Outside Temperature</t>
  </si>
  <si>
    <t>High Outside Temperature</t>
  </si>
  <si>
    <t>Low Outside Temperature</t>
  </si>
  <si>
    <t>Time of High Outside Temperature</t>
  </si>
  <si>
    <t>Time of Low Outside Temperature</t>
  </si>
  <si>
    <t>High monthly Outside Temperature</t>
  </si>
  <si>
    <t>Low monthly Outside Temperature</t>
  </si>
  <si>
    <t>High yearly Outside Temperature</t>
  </si>
  <si>
    <t>Low yearly Outside Temperature</t>
  </si>
  <si>
    <t>Inside Humidity</t>
  </si>
  <si>
    <t>High Inside Humidity</t>
  </si>
  <si>
    <t>High Inside Humidity Time</t>
  </si>
  <si>
    <t>Low Inside Humidity</t>
  </si>
  <si>
    <t>Low Inside Humidity Time</t>
  </si>
  <si>
    <t>High Monthly Inside Humidity</t>
  </si>
  <si>
    <t>Low Monthly Inside Humidity</t>
  </si>
  <si>
    <t>High Yearly Inside Humidity</t>
  </si>
  <si>
    <t>Low Yearly Inside Humidity</t>
  </si>
  <si>
    <t>Outside Humidity</t>
  </si>
  <si>
    <t>Low Humidity</t>
  </si>
  <si>
    <t>Time of Low Humidity</t>
  </si>
  <si>
    <t>High Humidity</t>
  </si>
  <si>
    <t>Time of High Humidity</t>
  </si>
  <si>
    <t>High Monthly Humidity</t>
  </si>
  <si>
    <t>Low Monthly Humidity</t>
  </si>
  <si>
    <t>High Yearly Humidity</t>
  </si>
  <si>
    <t>Low Yearly Humidity</t>
  </si>
  <si>
    <t>Barometer</t>
  </si>
  <si>
    <t>3-Hour Barometer Trend*</t>
  </si>
  <si>
    <t>Low Barometer</t>
  </si>
  <si>
    <t>High Barometer</t>
  </si>
  <si>
    <t>Time of High Barometer</t>
  </si>
  <si>
    <t>Low Monthly Barometer</t>
  </si>
  <si>
    <t>High Monthly Barometer</t>
  </si>
  <si>
    <t>Time of Low Barometer</t>
  </si>
  <si>
    <t>Low Yearly Barometer</t>
  </si>
  <si>
    <t>High Yearly Barometer</t>
  </si>
  <si>
    <t>Wind Speed</t>
  </si>
  <si>
    <t>10 Minute Average Wind Speed*</t>
  </si>
  <si>
    <t>High Wind Speed</t>
  </si>
  <si>
    <t>Time of High Wind Speed</t>
  </si>
  <si>
    <t>High Monthly Wind Speed</t>
  </si>
  <si>
    <t>High Yearly Wind Speed</t>
  </si>
  <si>
    <t>Wind Direction In Degrees</t>
  </si>
  <si>
    <t>Wind Direction Sector (16-point compass)</t>
  </si>
  <si>
    <t>Wind Chill</t>
  </si>
  <si>
    <t>Low Wind Chill</t>
  </si>
  <si>
    <t>Time of Low Wind Chill</t>
  </si>
  <si>
    <t>Low Monthly Wind Chill</t>
  </si>
  <si>
    <t>Low Yearly Wind Chill</t>
  </si>
  <si>
    <t>One-minute Wind Speed Average**</t>
  </si>
  <si>
    <t>Two-minute Wind Speed Average</t>
  </si>
  <si>
    <t>Five-minute Wind Speed Average</t>
  </si>
  <si>
    <t>10-minute Wind Speed Average</t>
  </si>
  <si>
    <t>One-minute Wind High Speed*</t>
  </si>
  <si>
    <t>Two-minute Wind High Speed</t>
  </si>
  <si>
    <t>Five-minute Wind High Speed</t>
  </si>
  <si>
    <t>10-minute Wind High Speed</t>
  </si>
  <si>
    <t>Yearly Rain</t>
  </si>
  <si>
    <t>Daily Rain</t>
  </si>
  <si>
    <t>Monthly Rain</t>
  </si>
  <si>
    <t>Storm Rain</t>
  </si>
  <si>
    <t>Rain Rate</t>
  </si>
  <si>
    <t>High Rain Rate</t>
  </si>
  <si>
    <t>Time of High Rain Rate</t>
  </si>
  <si>
    <t>High Rain Rate Hour</t>
  </si>
  <si>
    <t>High Monthly Rain Rate</t>
  </si>
  <si>
    <t>High Yearly Rain Rate</t>
  </si>
  <si>
    <t>Outside Dew Point</t>
  </si>
  <si>
    <t>High Dew Point</t>
  </si>
  <si>
    <t>Time of High Dew Point</t>
  </si>
  <si>
    <t>Low Dew Point</t>
  </si>
  <si>
    <t>Time of Low Dew Point</t>
  </si>
  <si>
    <t>High Monthly Dew Point</t>
  </si>
  <si>
    <t>Low Monthly Dew Point</t>
  </si>
  <si>
    <t>High Yearly Dew Point</t>
  </si>
  <si>
    <t>Low Yearly Dew Point</t>
  </si>
  <si>
    <t>Inside Dew Point</t>
  </si>
  <si>
    <t>Outside Heat Index</t>
  </si>
  <si>
    <t>High Heat Index</t>
  </si>
  <si>
    <t>Time of High Heat Index</t>
  </si>
  <si>
    <t>High Monthly Heat Index</t>
  </si>
  <si>
    <t>High Yearly Heat Index</t>
  </si>
  <si>
    <t>Inside Heat Index</t>
  </si>
  <si>
    <t>THW Index</t>
  </si>
  <si>
    <t>Temperature Units</t>
  </si>
  <si>
    <t>°F</t>
  </si>
  <si>
    <t>Hum Units</t>
  </si>
  <si>
    <t>Wind Units</t>
  </si>
  <si>
    <t>mph</t>
  </si>
  <si>
    <t>Bar Units</t>
  </si>
  <si>
    <t>in</t>
  </si>
  <si>
    <t>Rain Units</t>
  </si>
  <si>
    <t>Rain Rate Units</t>
  </si>
  <si>
    <t>in/hr</t>
  </si>
  <si>
    <t>Ogden</t>
  </si>
  <si>
    <t>4286 ft</t>
  </si>
  <si>
    <t>41° 14' 24" N</t>
  </si>
  <si>
    <t>111° 58' 50" W</t>
  </si>
  <si>
    <t>12:00a</t>
  </si>
  <si>
    <t>R1-1423</t>
  </si>
  <si>
    <t>Brigham City</t>
  </si>
  <si>
    <t>111° 59' 39" W</t>
  </si>
  <si>
    <t>Clearfield</t>
  </si>
  <si>
    <t>4684 ft</t>
  </si>
  <si>
    <t>41° 06' 17" N</t>
  </si>
  <si>
    <t>111° 59' 20" W</t>
  </si>
  <si>
    <t>R1-1425</t>
  </si>
  <si>
    <t>Huntsville</t>
  </si>
  <si>
    <t>5060 ft</t>
  </si>
  <si>
    <t>41° 15' 36" N</t>
  </si>
  <si>
    <t>111° 42' 40" W</t>
  </si>
  <si>
    <t>Morgan</t>
  </si>
  <si>
    <t>R1-1427</t>
  </si>
  <si>
    <t>Centerville</t>
  </si>
  <si>
    <t>4215 ft</t>
  </si>
  <si>
    <t>40° 55' 52" N</t>
  </si>
  <si>
    <t>111° 53' 47" W</t>
  </si>
  <si>
    <t>R1-1431A</t>
  </si>
  <si>
    <t>Park Valley</t>
  </si>
  <si>
    <t>5535 ft</t>
  </si>
  <si>
    <t>41° 48' 57" N</t>
  </si>
  <si>
    <t>113° 20' 00" W</t>
  </si>
  <si>
    <t>R1-1432</t>
  </si>
  <si>
    <t>Bothwell</t>
  </si>
  <si>
    <t>41° 43' 19" N</t>
  </si>
  <si>
    <t>112° 13' 40" W</t>
  </si>
  <si>
    <t>Riverside</t>
  </si>
  <si>
    <t>4418 ft</t>
  </si>
  <si>
    <t>41° 47' 14" N</t>
  </si>
  <si>
    <t>112° 09' 53" W</t>
  </si>
  <si>
    <t>R1-1436</t>
  </si>
  <si>
    <t>Logan</t>
  </si>
  <si>
    <t>4465 ft</t>
  </si>
  <si>
    <t>41° 44' 07" N</t>
  </si>
  <si>
    <t>111° 51' 19" W</t>
  </si>
  <si>
    <t>R1-1436A</t>
  </si>
  <si>
    <t>Richmond</t>
  </si>
  <si>
    <t>4551 ft</t>
  </si>
  <si>
    <t>41° 56' 25" N</t>
  </si>
  <si>
    <t>111° 48' 48" W</t>
  </si>
  <si>
    <t>Laketown</t>
  </si>
  <si>
    <t>5998 ft</t>
  </si>
  <si>
    <t>41° 48' 00" N</t>
  </si>
  <si>
    <t>111° 18' 00" W</t>
  </si>
  <si>
    <t>R1-1445</t>
  </si>
  <si>
    <t>7615 ft</t>
  </si>
  <si>
    <t>41° 57' 13" N</t>
  </si>
  <si>
    <t>111° 29' 31" W</t>
  </si>
  <si>
    <t>R1-1448</t>
  </si>
  <si>
    <t>5900 ft</t>
  </si>
  <si>
    <t>41° 33' 00" N</t>
  </si>
  <si>
    <t>111° 57' 12" W</t>
  </si>
  <si>
    <t>R1-HQ-UDOT</t>
  </si>
  <si>
    <t>4285 ft</t>
  </si>
  <si>
    <t>41° 15' 48" N</t>
  </si>
  <si>
    <t>R1-1431</t>
  </si>
  <si>
    <t>Snowville</t>
  </si>
  <si>
    <t>41° 57' 51" N</t>
  </si>
  <si>
    <t>112° 42' 31" W</t>
  </si>
  <si>
    <t>R1-1435</t>
  </si>
  <si>
    <t>4666 ft</t>
  </si>
  <si>
    <t>41° 36' 57" N</t>
  </si>
  <si>
    <t>111° 55' 57" W</t>
  </si>
  <si>
    <t>Average</t>
  </si>
  <si>
    <t>Low</t>
  </si>
  <si>
    <t>High</t>
  </si>
  <si>
    <t>ORG</t>
  </si>
  <si>
    <t>1421</t>
  </si>
  <si>
    <t>1422</t>
  </si>
  <si>
    <t>1423</t>
  </si>
  <si>
    <t>1424</t>
  </si>
  <si>
    <t>1425</t>
  </si>
  <si>
    <t>1426</t>
  </si>
  <si>
    <t>1427</t>
  </si>
  <si>
    <t>1431</t>
  </si>
  <si>
    <t>1432</t>
  </si>
  <si>
    <t>1433</t>
  </si>
  <si>
    <t>1431A</t>
  </si>
  <si>
    <t>1435</t>
  </si>
  <si>
    <t>1436</t>
  </si>
  <si>
    <t>1436A</t>
  </si>
  <si>
    <t>1437</t>
  </si>
  <si>
    <t>1437A</t>
  </si>
  <si>
    <t>1445</t>
  </si>
  <si>
    <t>1448</t>
  </si>
  <si>
    <t>R1HQ</t>
  </si>
  <si>
    <t>SWWP</t>
  </si>
  <si>
    <t>Station</t>
  </si>
  <si>
    <t>Cur</t>
  </si>
  <si>
    <t>Hi</t>
  </si>
  <si>
    <t>Lo</t>
  </si>
  <si>
    <t>Date</t>
  </si>
  <si>
    <t>Time</t>
  </si>
  <si>
    <t>10MinAvg</t>
  </si>
  <si>
    <t>Day</t>
  </si>
  <si>
    <t>Storm</t>
  </si>
  <si>
    <t>Month</t>
  </si>
  <si>
    <t>Year</t>
  </si>
  <si>
    <t>Heat Index</t>
  </si>
  <si>
    <t>Dir</t>
  </si>
  <si>
    <t>Trend</t>
  </si>
  <si>
    <t>BAROMETER</t>
  </si>
  <si>
    <t>Station Name</t>
  </si>
  <si>
    <t>Elevation</t>
  </si>
  <si>
    <t>WIND</t>
  </si>
  <si>
    <t>RAIN</t>
  </si>
  <si>
    <t>STATION</t>
  </si>
  <si>
    <t>Hi Time</t>
  </si>
  <si>
    <t>Lo Time</t>
  </si>
  <si>
    <t>Current</t>
  </si>
  <si>
    <t>TEMPERATURE - OUTSIDE</t>
  </si>
  <si>
    <t>HUMIDITY - OUTSIDE</t>
  </si>
  <si>
    <t>121</t>
  </si>
  <si>
    <t>122</t>
  </si>
  <si>
    <t>123</t>
  </si>
  <si>
    <t>124</t>
  </si>
  <si>
    <t>125</t>
  </si>
  <si>
    <t>126</t>
  </si>
  <si>
    <t>127</t>
  </si>
  <si>
    <t>131</t>
  </si>
  <si>
    <t>131A</t>
  </si>
  <si>
    <t>132</t>
  </si>
  <si>
    <t>133</t>
  </si>
  <si>
    <t>135</t>
  </si>
  <si>
    <t>136</t>
  </si>
  <si>
    <t>136A</t>
  </si>
  <si>
    <t>137</t>
  </si>
  <si>
    <t>137A</t>
  </si>
  <si>
    <t>145</t>
  </si>
  <si>
    <t>148</t>
  </si>
  <si>
    <t>X</t>
  </si>
  <si>
    <t>B2</t>
  </si>
  <si>
    <t>B1</t>
  </si>
  <si>
    <t>B4</t>
  </si>
  <si>
    <t>B7</t>
  </si>
  <si>
    <t>B8</t>
  </si>
  <si>
    <t>B30</t>
  </si>
  <si>
    <t>B31</t>
  </si>
  <si>
    <t>B32</t>
  </si>
  <si>
    <t>B48</t>
  </si>
  <si>
    <t>B51</t>
  </si>
  <si>
    <t>B49</t>
  </si>
  <si>
    <t>HQ</t>
  </si>
  <si>
    <t>B52</t>
  </si>
  <si>
    <t>B50</t>
  </si>
  <si>
    <t>DEW POINT - OUTSIDE</t>
  </si>
  <si>
    <t>B98</t>
  </si>
  <si>
    <t>B99</t>
  </si>
  <si>
    <t>B101</t>
  </si>
  <si>
    <t>B100</t>
  </si>
  <si>
    <t>B102</t>
  </si>
  <si>
    <t>HEAT INDEX - OUT</t>
  </si>
  <si>
    <t>B108</t>
  </si>
  <si>
    <t>B109</t>
  </si>
  <si>
    <t>B110</t>
  </si>
  <si>
    <t>HiTime</t>
  </si>
  <si>
    <t>Hi-MO</t>
  </si>
  <si>
    <t>Hi-YR</t>
  </si>
  <si>
    <t>Dir°</t>
  </si>
  <si>
    <t>Dir16</t>
  </si>
  <si>
    <t>B68</t>
  </si>
  <si>
    <t>B69</t>
  </si>
  <si>
    <t>B70</t>
  </si>
  <si>
    <t>B71</t>
  </si>
  <si>
    <t>B72</t>
  </si>
  <si>
    <t>B73</t>
  </si>
  <si>
    <t>B74</t>
  </si>
  <si>
    <t>LoTime</t>
  </si>
  <si>
    <t>Lo-MO</t>
  </si>
  <si>
    <t>Lo-YR</t>
  </si>
  <si>
    <t>B75</t>
  </si>
  <si>
    <t>B76</t>
  </si>
  <si>
    <t>B77</t>
  </si>
  <si>
    <t>B78</t>
  </si>
  <si>
    <t>B79</t>
  </si>
  <si>
    <t>WIND CHILL</t>
  </si>
  <si>
    <t>RAIN RATE</t>
  </si>
  <si>
    <t>B88</t>
  </si>
  <si>
    <t>B90</t>
  </si>
  <si>
    <t>B89</t>
  </si>
  <si>
    <t>B91</t>
  </si>
  <si>
    <t>B92</t>
  </si>
  <si>
    <t>B93</t>
  </si>
  <si>
    <t>B94</t>
  </si>
  <si>
    <t>B95</t>
  </si>
  <si>
    <t>B96</t>
  </si>
  <si>
    <t>B97</t>
  </si>
  <si>
    <t>Hi-HR</t>
  </si>
  <si>
    <t>10Min</t>
  </si>
  <si>
    <t>B57</t>
  </si>
  <si>
    <t>B58</t>
  </si>
  <si>
    <t>B59</t>
  </si>
  <si>
    <t>B64</t>
  </si>
  <si>
    <t>B60</t>
  </si>
  <si>
    <t>B61</t>
  </si>
  <si>
    <t>B62</t>
  </si>
  <si>
    <t>B63</t>
  </si>
  <si>
    <t>B65</t>
  </si>
  <si>
    <t>B66</t>
  </si>
  <si>
    <t>B33</t>
  </si>
  <si>
    <t>B34</t>
  </si>
  <si>
    <t>B35</t>
  </si>
  <si>
    <t>B36</t>
  </si>
  <si>
    <t>B37</t>
  </si>
  <si>
    <t>B38</t>
  </si>
  <si>
    <t>TEMPERATURE</t>
  </si>
  <si>
    <t>DEW POINT</t>
  </si>
  <si>
    <t>HUMIDITY</t>
  </si>
  <si>
    <t>R1-1422</t>
  </si>
  <si>
    <t>R1-1424</t>
  </si>
  <si>
    <t>R1-1426</t>
  </si>
  <si>
    <t>R1-1433</t>
  </si>
  <si>
    <t>R1-1437</t>
  </si>
  <si>
    <t>R1-1437A</t>
  </si>
  <si>
    <t>Logan Summit</t>
  </si>
  <si>
    <t>Sardine Summit</t>
  </si>
  <si>
    <t>Min</t>
  </si>
  <si>
    <t>Date-PC</t>
  </si>
  <si>
    <t>Time-PC</t>
  </si>
  <si>
    <t>MinDiff</t>
  </si>
  <si>
    <t>Gust</t>
  </si>
  <si>
    <t>Sta.</t>
  </si>
  <si>
    <t>Wellsville-1435</t>
  </si>
  <si>
    <t>R1-1752</t>
  </si>
  <si>
    <t>Wellsville-1752</t>
  </si>
  <si>
    <t>4521 ft</t>
  </si>
  <si>
    <t>41° 38' 46" N</t>
  </si>
  <si>
    <t>111° 54' 43" W</t>
  </si>
  <si>
    <t>1752</t>
  </si>
  <si>
    <t>152</t>
  </si>
  <si>
    <t>R11751</t>
  </si>
  <si>
    <t>South Willard</t>
  </si>
  <si>
    <t>UT</t>
  </si>
  <si>
    <t>4310 ft</t>
  </si>
  <si>
    <t>41° 20' 43" N</t>
  </si>
  <si>
    <t>112° 01' 57" W</t>
  </si>
  <si>
    <t>151</t>
  </si>
  <si>
    <t>1751</t>
  </si>
  <si>
    <t>41° 07' 27" N</t>
  </si>
  <si>
    <t>111° 54' 57" W</t>
  </si>
  <si>
    <t>Taylor</t>
  </si>
  <si>
    <t>4237 ft</t>
  </si>
  <si>
    <t>41° 12' 42" N</t>
  </si>
  <si>
    <t>112° 05' 38" W</t>
  </si>
  <si>
    <t>GAHF</t>
  </si>
  <si>
    <t>BRWx</t>
  </si>
  <si>
    <t>4266 ft</t>
  </si>
  <si>
    <t>41° 36' 53" N</t>
  </si>
  <si>
    <t>112° 07' 29" W</t>
  </si>
  <si>
    <t>Bear River</t>
  </si>
  <si>
    <t>Hooper</t>
  </si>
  <si>
    <t>4236 ft</t>
  </si>
  <si>
    <t>41° 09' 52" N</t>
  </si>
  <si>
    <t>112° 06' 55" W</t>
  </si>
  <si>
    <t>----</t>
  </si>
  <si>
    <t>5068 ft</t>
  </si>
  <si>
    <t>41° 02' 48" N</t>
  </si>
  <si>
    <t>111° 40' 55" W</t>
  </si>
  <si>
    <t>AzureCove</t>
  </si>
  <si>
    <t>Garden City</t>
  </si>
  <si>
    <t>5954 ft</t>
  </si>
  <si>
    <t>AzCo</t>
  </si>
  <si>
    <t>CHeat</t>
  </si>
  <si>
    <t>HHeat</t>
  </si>
  <si>
    <t>HIndex</t>
  </si>
  <si>
    <t>CCold</t>
  </si>
  <si>
    <t>LCold</t>
  </si>
  <si>
    <t>LChill</t>
  </si>
  <si>
    <t>CIndex</t>
  </si>
  <si>
    <t>CChill</t>
  </si>
  <si>
    <t>Ranks</t>
  </si>
  <si>
    <t>12:23a</t>
  </si>
  <si>
    <t>12:01a</t>
  </si>
  <si>
    <t>12:20a</t>
  </si>
  <si>
    <t>41° 56' 12" N</t>
  </si>
  <si>
    <t>111° 23' 20" W</t>
  </si>
  <si>
    <t>6:45a</t>
  </si>
  <si>
    <t>N</t>
  </si>
  <si>
    <t>2:06a</t>
  </si>
  <si>
    <t>12:04a</t>
  </si>
  <si>
    <t>Falling Rapidly</t>
  </si>
  <si>
    <t>Waning Crescent</t>
  </si>
  <si>
    <t>12:39a</t>
  </si>
  <si>
    <t>3:26p</t>
  </si>
  <si>
    <t>9:26p</t>
  </si>
  <si>
    <t>2:07a</t>
  </si>
  <si>
    <t>8:17p</t>
  </si>
  <si>
    <t>Increasing clouds with little temperature change. Precipitation possible within 6 hours Windy with possible wind shift to the W, NW, or N.</t>
  </si>
  <si>
    <t>1:11a</t>
  </si>
  <si>
    <t>2:05a</t>
  </si>
  <si>
    <t>1:20a</t>
  </si>
  <si>
    <t>2:04a</t>
  </si>
  <si>
    <t>12:56a</t>
  </si>
  <si>
    <t>4580 ft</t>
  </si>
  <si>
    <t>41° 30' 07" N</t>
  </si>
  <si>
    <t>HiD</t>
  </si>
  <si>
    <t>HiM</t>
  </si>
  <si>
    <t>HiY</t>
  </si>
  <si>
    <t>4567 ft</t>
  </si>
  <si>
    <t>Status - Last Update</t>
  </si>
  <si>
    <t>DayDiff</t>
  </si>
  <si>
    <t>MinLaps</t>
  </si>
  <si>
    <t>TimeLaps</t>
  </si>
  <si>
    <t>PC DATE / TIME DIFFERENCES</t>
  </si>
  <si>
    <t>Wx DATE / TIME DIFFERENCES</t>
  </si>
  <si>
    <t>Date-Wx</t>
  </si>
  <si>
    <t>Time-Wx</t>
  </si>
  <si>
    <t>B11</t>
  </si>
  <si>
    <t>B12</t>
  </si>
  <si>
    <t>PC-D</t>
  </si>
  <si>
    <t>PC-T</t>
  </si>
  <si>
    <t>Wx-D</t>
  </si>
  <si>
    <t>Wx-T</t>
  </si>
  <si>
    <t>WL-Tx</t>
  </si>
  <si>
    <t>PC/Wx Date/Time/Data Status Codes</t>
  </si>
  <si>
    <t>PC=Wx-T</t>
  </si>
  <si>
    <t>PC=Wx-D</t>
  </si>
  <si>
    <t>DT</t>
  </si>
  <si>
    <t>Tx</t>
  </si>
  <si>
    <t>4470 ft</t>
  </si>
  <si>
    <t>---</t>
  </si>
  <si>
    <t>LoM</t>
  </si>
  <si>
    <t>LoY</t>
  </si>
  <si>
    <t>5MinAvg</t>
  </si>
  <si>
    <t>1MinAvg</t>
  </si>
  <si>
    <t>B80</t>
  </si>
  <si>
    <t>B82</t>
  </si>
  <si>
    <t>5Min</t>
  </si>
  <si>
    <t>1Min</t>
  </si>
  <si>
    <t>HiH</t>
  </si>
  <si>
    <t>Ogden/Harrisville</t>
  </si>
  <si>
    <t>7:04a</t>
  </si>
  <si>
    <t>6:07a</t>
  </si>
  <si>
    <t>11:00a</t>
  </si>
  <si>
    <t>1:44a</t>
  </si>
  <si>
    <t>SSE</t>
  </si>
  <si>
    <t>1:48a</t>
  </si>
  <si>
    <t>7:03a</t>
  </si>
  <si>
    <t>5:47a</t>
  </si>
  <si>
    <t>6:41a</t>
  </si>
  <si>
    <t>1:02a</t>
  </si>
  <si>
    <t>1:45a</t>
  </si>
  <si>
    <t>OR(any True makes condition True)</t>
  </si>
  <si>
    <t>AND(any False makes condition False)</t>
  </si>
  <si>
    <t>NNE</t>
  </si>
  <si>
    <t>12:07a</t>
  </si>
  <si>
    <t>8:12a</t>
  </si>
  <si>
    <t>3:17a</t>
  </si>
  <si>
    <t>12:03a</t>
  </si>
  <si>
    <t>12:08a</t>
  </si>
  <si>
    <t>12:37a</t>
  </si>
  <si>
    <t>1:00a</t>
  </si>
  <si>
    <t>8:30a</t>
  </si>
  <si>
    <t>12:29a</t>
  </si>
  <si>
    <t>WNW</t>
  </si>
  <si>
    <t>12:06a</t>
  </si>
  <si>
    <t>6:39a</t>
  </si>
  <si>
    <t>7:46a</t>
  </si>
  <si>
    <t>4:54a</t>
  </si>
  <si>
    <t>12:15a</t>
  </si>
  <si>
    <t>NNW</t>
  </si>
  <si>
    <t>5:52a</t>
  </si>
  <si>
    <t>5:42a</t>
  </si>
  <si>
    <t>12:43a</t>
  </si>
  <si>
    <t>NW</t>
  </si>
  <si>
    <t>12:17a</t>
  </si>
  <si>
    <t>8:15a</t>
  </si>
  <si>
    <t>12:38a</t>
  </si>
  <si>
    <t>7:42a</t>
  </si>
  <si>
    <t>8:29a</t>
  </si>
  <si>
    <t>6:48a</t>
  </si>
  <si>
    <t>7:28a</t>
  </si>
  <si>
    <t>7:23a</t>
  </si>
  <si>
    <t>12:52a</t>
  </si>
  <si>
    <t>6:31a</t>
  </si>
  <si>
    <t>12:13a</t>
  </si>
  <si>
    <t>6:17a</t>
  </si>
  <si>
    <t>6:03a</t>
  </si>
  <si>
    <t>7:57a</t>
  </si>
  <si>
    <t>6:51a</t>
  </si>
  <si>
    <t>12:24a</t>
  </si>
  <si>
    <t>9:50a</t>
  </si>
  <si>
    <t>9:45a</t>
  </si>
  <si>
    <t>10:26a</t>
  </si>
  <si>
    <t>10:22a</t>
  </si>
  <si>
    <t>10:45a</t>
  </si>
  <si>
    <t>11:23a</t>
  </si>
  <si>
    <t>11:24a</t>
  </si>
  <si>
    <t>11:41a</t>
  </si>
  <si>
    <t>11:42a</t>
  </si>
  <si>
    <t>11:49a</t>
  </si>
  <si>
    <t>ESE</t>
  </si>
  <si>
    <t>12:00p</t>
  </si>
  <si>
    <t>Increasing clouds with little temperature change. Precipitation possible within 24 to 48 hours</t>
  </si>
  <si>
    <t>12:08p</t>
  </si>
  <si>
    <t>12:40p</t>
  </si>
  <si>
    <t>1:14p</t>
  </si>
  <si>
    <t>1:09p</t>
  </si>
  <si>
    <t>12:35p</t>
  </si>
  <si>
    <t>2:37p</t>
  </si>
  <si>
    <t>NE</t>
  </si>
  <si>
    <t>12:57p</t>
  </si>
  <si>
    <t>2:33p</t>
  </si>
  <si>
    <t>1:00p</t>
  </si>
  <si>
    <t>1:39p</t>
  </si>
  <si>
    <t>3:00p</t>
  </si>
  <si>
    <t>3:27p</t>
  </si>
  <si>
    <t>3:37p</t>
  </si>
  <si>
    <t>3:34p</t>
  </si>
  <si>
    <t>3:40p</t>
  </si>
  <si>
    <t>3:52p</t>
  </si>
  <si>
    <t>3:58p</t>
  </si>
  <si>
    <t>4:02p</t>
  </si>
  <si>
    <t>4:01p</t>
  </si>
  <si>
    <t>4:08p</t>
  </si>
  <si>
    <t>4:16p</t>
  </si>
  <si>
    <t>4:15p</t>
  </si>
  <si>
    <t>4:12p</t>
  </si>
  <si>
    <t>4:19p</t>
  </si>
  <si>
    <t>7:45a</t>
  </si>
  <si>
    <t>7:32p</t>
  </si>
  <si>
    <t>Waning Gibbous</t>
  </si>
  <si>
    <t>2:34p</t>
  </si>
  <si>
    <t>6:00a</t>
  </si>
  <si>
    <t>8:33a</t>
  </si>
  <si>
    <t>12:11a</t>
  </si>
  <si>
    <t>3:39a</t>
  </si>
  <si>
    <t>9:37a</t>
  </si>
  <si>
    <t>Falling Slowly</t>
  </si>
  <si>
    <t>12:21p</t>
  </si>
  <si>
    <t>6:53a</t>
  </si>
  <si>
    <t>12:33p</t>
  </si>
  <si>
    <t>7:31p</t>
  </si>
  <si>
    <t>10:46a</t>
  </si>
  <si>
    <t>9:02a</t>
  </si>
  <si>
    <t>3:49p</t>
  </si>
  <si>
    <t>4:09a</t>
  </si>
  <si>
    <t>1:24p</t>
  </si>
  <si>
    <t>Steady</t>
  </si>
  <si>
    <t>6:47a</t>
  </si>
  <si>
    <t>3:37a</t>
  </si>
  <si>
    <t>1:22p</t>
  </si>
  <si>
    <t>3:19p</t>
  </si>
  <si>
    <t>11:21a</t>
  </si>
  <si>
    <t>2:43p</t>
  </si>
  <si>
    <t>9:21a</t>
  </si>
  <si>
    <t>11:18a</t>
  </si>
  <si>
    <t>12:50p</t>
  </si>
  <si>
    <t>5:11a</t>
  </si>
  <si>
    <t>E</t>
  </si>
  <si>
    <t>5:02a</t>
  </si>
  <si>
    <t>3:57p</t>
  </si>
  <si>
    <t>7:44a</t>
  </si>
  <si>
    <t>7:30p</t>
  </si>
  <si>
    <t>8:40a</t>
  </si>
  <si>
    <t>5:41a</t>
  </si>
  <si>
    <t>7:50a</t>
  </si>
  <si>
    <t>12:13p</t>
  </si>
  <si>
    <t>3:46p</t>
  </si>
  <si>
    <t>8:41a</t>
  </si>
  <si>
    <t>7:52a</t>
  </si>
  <si>
    <t>10:49a</t>
  </si>
  <si>
    <t>1:07p</t>
  </si>
  <si>
    <t>5:00a</t>
  </si>
  <si>
    <t>9:08a</t>
  </si>
  <si>
    <t>3:47p</t>
  </si>
  <si>
    <t>7:48a</t>
  </si>
  <si>
    <t>7:34p</t>
  </si>
  <si>
    <t>3:02p</t>
  </si>
  <si>
    <t>12:25a</t>
  </si>
  <si>
    <t>8:25a</t>
  </si>
  <si>
    <t>4:28a</t>
  </si>
  <si>
    <t>5:40a</t>
  </si>
  <si>
    <t>9:16a</t>
  </si>
  <si>
    <t>12:05a</t>
  </si>
  <si>
    <t>1:18p</t>
  </si>
  <si>
    <t>10:53a</t>
  </si>
  <si>
    <t>11:46a</t>
  </si>
  <si>
    <t>12:22a</t>
  </si>
  <si>
    <t>3:31p</t>
  </si>
  <si>
    <t>5:33a</t>
  </si>
  <si>
    <t>1:39a</t>
  </si>
  <si>
    <t>9:29a</t>
  </si>
  <si>
    <t>12:36a</t>
  </si>
  <si>
    <t>1:15a</t>
  </si>
  <si>
    <t>10:48a</t>
  </si>
  <si>
    <t>1:54p</t>
  </si>
  <si>
    <t>1:06a</t>
  </si>
  <si>
    <t>1:04p</t>
  </si>
  <si>
    <t>4:53a</t>
  </si>
  <si>
    <t>4:36a</t>
  </si>
  <si>
    <t>4:37a</t>
  </si>
  <si>
    <t>3:22p</t>
  </si>
  <si>
    <t>8:19a</t>
  </si>
  <si>
    <t>10:00a</t>
  </si>
  <si>
    <t>12:30p</t>
  </si>
  <si>
    <t>12:42a</t>
  </si>
  <si>
    <t>1:34p</t>
  </si>
  <si>
    <t>ENE</t>
  </si>
  <si>
    <t>1:25p</t>
  </si>
  <si>
    <t>7:28p</t>
  </si>
  <si>
    <t>8:31a</t>
  </si>
  <si>
    <t>12:47a</t>
  </si>
  <si>
    <t>4:08a</t>
  </si>
  <si>
    <t>7:18a</t>
  </si>
  <si>
    <t>1:46p</t>
  </si>
  <si>
    <t>12:28a</t>
  </si>
  <si>
    <t>Partly cloudy with little temperature change.</t>
  </si>
  <si>
    <t>1:35p</t>
  </si>
  <si>
    <t>12:50a</t>
  </si>
  <si>
    <t>3:48p</t>
  </si>
  <si>
    <t>6:10a</t>
  </si>
  <si>
    <t>1:27a</t>
  </si>
  <si>
    <t>2:16p</t>
  </si>
  <si>
    <t>11:16a</t>
  </si>
  <si>
    <t>7:43a</t>
  </si>
  <si>
    <t>7:29p</t>
  </si>
  <si>
    <t>Mostly clear and warmer.</t>
  </si>
  <si>
    <t>8:04a</t>
  </si>
  <si>
    <t>12:34a</t>
  </si>
  <si>
    <t>8:06a</t>
  </si>
  <si>
    <t>3:32p</t>
  </si>
  <si>
    <t>12:12p</t>
  </si>
  <si>
    <t>12:14a</t>
  </si>
  <si>
    <t>3:15p</t>
  </si>
  <si>
    <t>12:31a</t>
  </si>
  <si>
    <t>2:07p</t>
  </si>
  <si>
    <t>8:59a</t>
  </si>
  <si>
    <t>12:41p</t>
  </si>
  <si>
    <t>12:41a</t>
  </si>
  <si>
    <t>7:25a</t>
  </si>
  <si>
    <t>3:06p</t>
  </si>
  <si>
    <t>SW</t>
  </si>
  <si>
    <t>10:43a</t>
  </si>
  <si>
    <t>3:36p</t>
  </si>
  <si>
    <t>3:45p</t>
  </si>
  <si>
    <t>6:38a</t>
  </si>
  <si>
    <t>11:47a</t>
  </si>
  <si>
    <t>4:35a</t>
  </si>
  <si>
    <t>11:22a</t>
  </si>
  <si>
    <t>4:18a</t>
  </si>
  <si>
    <t>10:58a</t>
  </si>
  <si>
    <t>4:13a</t>
  </si>
  <si>
    <t>4:15a</t>
  </si>
  <si>
    <t>1:01p</t>
  </si>
  <si>
    <t>12:19a</t>
  </si>
  <si>
    <t>9:47a</t>
  </si>
  <si>
    <t>8:17a</t>
  </si>
  <si>
    <t>12:58a</t>
  </si>
  <si>
    <t>8:13a</t>
  </si>
  <si>
    <t>1:16p</t>
  </si>
  <si>
    <t>2:29p</t>
  </si>
  <si>
    <t>2:52p</t>
  </si>
  <si>
    <t>Mostly clear with little temperature change.</t>
  </si>
  <si>
    <t>12:53a</t>
  </si>
  <si>
    <t>12:30a</t>
  </si>
  <si>
    <t>3:53a</t>
  </si>
  <si>
    <t>4:25a</t>
  </si>
  <si>
    <t>9:46a</t>
  </si>
  <si>
    <t>6:36a</t>
  </si>
  <si>
    <t>5:54a</t>
  </si>
  <si>
    <t>12:07p</t>
  </si>
  <si>
    <t>2:03p</t>
  </si>
  <si>
    <t>3:48a</t>
  </si>
  <si>
    <t>11:31a</t>
  </si>
  <si>
    <t>3:04a</t>
  </si>
  <si>
    <t>12:54a</t>
  </si>
  <si>
    <t>1:17p</t>
  </si>
  <si>
    <t>12:27a</t>
  </si>
  <si>
    <t>1:51a</t>
  </si>
  <si>
    <t>12:28p</t>
  </si>
  <si>
    <t>1:37a</t>
  </si>
  <si>
    <t>6:34a</t>
  </si>
  <si>
    <t>9:27a</t>
  </si>
  <si>
    <t>4:22a</t>
  </si>
  <si>
    <t>11:27a</t>
  </si>
  <si>
    <t>8:58a</t>
  </si>
  <si>
    <t>1:20p</t>
  </si>
  <si>
    <t>6:26a</t>
  </si>
  <si>
    <t>1:30p</t>
  </si>
  <si>
    <t>2:48p</t>
  </si>
  <si>
    <t>10:33a</t>
  </si>
  <si>
    <t>12:40a</t>
  </si>
  <si>
    <t>12:48p</t>
  </si>
  <si>
    <t>7:36p</t>
  </si>
  <si>
    <t>3:45a</t>
  </si>
  <si>
    <t>6:05a</t>
  </si>
  <si>
    <t>12:22p</t>
  </si>
  <si>
    <t>1:41p</t>
  </si>
  <si>
    <t>5:14a</t>
  </si>
  <si>
    <t>2:27p</t>
  </si>
  <si>
    <t>2:24p</t>
  </si>
  <si>
    <t>4:00p</t>
  </si>
  <si>
    <t>4:09p</t>
  </si>
  <si>
    <t>4:04p</t>
  </si>
  <si>
    <t>KAFO</t>
  </si>
  <si>
    <t>Perry</t>
  </si>
  <si>
    <t>4315 ft</t>
  </si>
  <si>
    <t>41° 27' 35" N</t>
  </si>
  <si>
    <t>112° 02' 42" W</t>
  </si>
  <si>
    <t>9:12a</t>
  </si>
  <si>
    <t>8:00a</t>
  </si>
  <si>
    <t>5:29a</t>
  </si>
  <si>
    <t>1:23p</t>
  </si>
  <si>
    <t>v202303-26</t>
  </si>
  <si>
    <t>4:13p</t>
  </si>
  <si>
    <t>4:14p</t>
  </si>
  <si>
    <t>4:11p</t>
  </si>
  <si>
    <t>4:24p</t>
  </si>
  <si>
    <t>4:27p</t>
  </si>
  <si>
    <t>4:25p</t>
  </si>
  <si>
    <t>4:29p</t>
  </si>
  <si>
    <t>4:32p</t>
  </si>
  <si>
    <t>4:37p</t>
  </si>
  <si>
    <t>4:31p</t>
  </si>
  <si>
    <t>4:30p</t>
  </si>
  <si>
    <t>4:38p</t>
  </si>
  <si>
    <t>4:46p</t>
  </si>
  <si>
    <t>10:46p</t>
  </si>
  <si>
    <t>4:47p</t>
  </si>
  <si>
    <t>WSW</t>
  </si>
  <si>
    <t>4:40p</t>
  </si>
  <si>
    <t>4:44p</t>
  </si>
  <si>
    <t>4:49p</t>
  </si>
  <si>
    <t>4:41p</t>
  </si>
  <si>
    <t>4:56p</t>
  </si>
  <si>
    <t>10:56p</t>
  </si>
  <si>
    <t>4:53p</t>
  </si>
  <si>
    <t>4:54p</t>
  </si>
  <si>
    <t>4:57p</t>
  </si>
  <si>
    <t>4:55p</t>
  </si>
  <si>
    <t>4:50p</t>
  </si>
  <si>
    <t>4:51p</t>
  </si>
  <si>
    <t>SSW</t>
  </si>
  <si>
    <t>4:52p</t>
  </si>
  <si>
    <t>4:59p</t>
  </si>
  <si>
    <t>City/Location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</si>
</sst>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
    <numFmt numFmtId="165" formatCode="[$-409]h:mm\ AM/PM;@"/>
    <numFmt numFmtId="166" formatCode="mm/dd/yy;@"/>
    <numFmt numFmtId="167" formatCode="h:mm;@"/>
    <numFmt numFmtId="168" formatCode="0.000"/>
    <numFmt numFmtId="169" formatCode="[$-F400]h:mm:ss\ AM/PM"/>
  </numFmts>
  <fonts count="14" x14ac:knownFonts="1">
    <font>
      <sz val="10"/>
      <name val="Arial"/>
    </font>
    <font>
      <sz val="8"/>
      <name val="Arial"/>
      <family val="2"/>
    </font>
    <font>
      <b/>
      <sz val="10"/>
      <name val="Arial"/>
      <family val="2"/>
    </font>
    <font>
      <sz val="8"/>
      <color indexed="81"/>
      <name val="Tahoma"/>
      <family val="2"/>
    </font>
    <font>
      <b/>
      <sz val="8"/>
      <color indexed="81"/>
      <name val="Tahoma"/>
      <family val="2"/>
    </font>
    <font>
      <b/>
      <sz val="8"/>
      <name val="Arial"/>
      <family val="2"/>
    </font>
    <font>
      <b/>
      <sz val="8"/>
      <name val="Arial"/>
      <family val="2"/>
    </font>
    <font>
      <sz val="10"/>
      <name val="Arial"/>
      <family val="2"/>
    </font>
    <font>
      <sz val="9"/>
      <color indexed="81"/>
      <name val="Tahoma"/>
      <family val="2"/>
    </font>
    <font>
      <b/>
      <sz val="9"/>
      <color indexed="81"/>
      <name val="Tahoma"/>
      <family val="2"/>
    </font>
    <font>
      <sz val="8"/>
      <color rgb="FF00B050"/>
      <name val="Arial"/>
      <family val="2"/>
    </font>
    <font>
      <sz val="8"/>
      <color theme="9"/>
      <name val="Arial"/>
      <family val="2"/>
    </font>
    <font>
      <b/>
      <sz val="8"/>
      <color rgb="FF92D050"/>
      <name val="Arial"/>
      <family val="2"/>
    </font>
    <font>
      <sz val="9"/>
      <name val="Arial"/>
      <family val="2"/>
    </font>
  </fonts>
  <fills count="15">
    <fill>
      <patternFill patternType="none"/>
    </fill>
    <fill>
      <patternFill patternType="gray125"/>
    </fill>
    <fill>
      <patternFill patternType="solid">
        <fgColor indexed="22"/>
        <bgColor indexed="64"/>
      </patternFill>
    </fill>
    <fill>
      <patternFill patternType="gray0625"/>
    </fill>
    <fill>
      <patternFill patternType="solid">
        <fgColor indexed="55"/>
        <bgColor indexed="64"/>
      </patternFill>
    </fill>
    <fill>
      <patternFill patternType="solid">
        <fgColor indexed="44"/>
        <bgColor indexed="64"/>
      </patternFill>
    </fill>
    <fill>
      <patternFill patternType="solid">
        <fgColor indexed="43"/>
        <bgColor indexed="64"/>
      </patternFill>
    </fill>
    <fill>
      <patternFill patternType="solid">
        <fgColor indexed="65"/>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FF3300"/>
        <bgColor indexed="64"/>
      </patternFill>
    </fill>
    <fill>
      <patternFill patternType="solid">
        <fgColor rgb="FF99CCFF"/>
        <bgColor indexed="64"/>
      </patternFill>
    </fill>
    <fill>
      <patternFill patternType="solid">
        <fgColor rgb="FFFFFF99"/>
        <bgColor indexed="64"/>
      </patternFill>
    </fill>
  </fills>
  <borders count="48">
    <border>
      <left/>
      <right/>
      <top/>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medium">
        <color indexed="64"/>
      </bottom>
      <diagonal/>
    </border>
  </borders>
  <cellStyleXfs count="1">
    <xf numFmtId="0" fontId="0" fillId="0" borderId="0"/>
  </cellStyleXfs>
  <cellXfs count="376">
    <xf numFmtId="0" fontId="0" fillId="0" borderId="0" xfId="0"/>
    <xf numFmtId="0" fontId="0" fillId="0" borderId="0" xfId="0" applyAlignment="1">
      <alignment horizontal="right"/>
    </xf>
    <xf numFmtId="0" fontId="0" fillId="0" borderId="0" xfId="0" applyAlignment="1">
      <alignment horizontal="left"/>
    </xf>
    <xf numFmtId="14" fontId="0" fillId="0" borderId="0" xfId="0" applyNumberFormat="1" applyAlignment="1">
      <alignment horizontal="left"/>
    </xf>
    <xf numFmtId="14" fontId="0" fillId="0" borderId="0" xfId="0" applyNumberFormat="1" applyAlignment="1">
      <alignment horizontal="right"/>
    </xf>
    <xf numFmtId="165" fontId="0" fillId="0" borderId="0" xfId="0" applyNumberFormat="1" applyAlignment="1">
      <alignment horizontal="right"/>
    </xf>
    <xf numFmtId="22" fontId="0" fillId="0" borderId="0" xfId="0" applyNumberFormat="1"/>
    <xf numFmtId="0" fontId="0" fillId="2" borderId="1" xfId="0" quotePrefix="1" applyFill="1" applyBorder="1"/>
    <xf numFmtId="0" fontId="0" fillId="0" borderId="1" xfId="0" quotePrefix="1" applyBorder="1"/>
    <xf numFmtId="0" fontId="1" fillId="0" borderId="0" xfId="0" applyFont="1" applyAlignment="1">
      <alignment horizontal="left"/>
    </xf>
    <xf numFmtId="0" fontId="1" fillId="0" borderId="0" xfId="0" applyFont="1" applyAlignment="1">
      <alignment horizontal="center"/>
    </xf>
    <xf numFmtId="0" fontId="1" fillId="0" borderId="0" xfId="0" quotePrefix="1" applyFont="1" applyAlignment="1">
      <alignment horizontal="left"/>
    </xf>
    <xf numFmtId="0" fontId="0" fillId="0" borderId="2" xfId="0" quotePrefix="1" applyBorder="1"/>
    <xf numFmtId="0" fontId="1" fillId="3" borderId="0" xfId="0" applyFont="1" applyFill="1" applyAlignment="1">
      <alignment horizontal="center"/>
    </xf>
    <xf numFmtId="164" fontId="0" fillId="0" borderId="2" xfId="0" applyNumberFormat="1" applyBorder="1"/>
    <xf numFmtId="164" fontId="0" fillId="2" borderId="1" xfId="0" applyNumberFormat="1" applyFill="1" applyBorder="1"/>
    <xf numFmtId="164" fontId="0" fillId="0" borderId="1" xfId="0" applyNumberFormat="1" applyBorder="1"/>
    <xf numFmtId="0" fontId="0" fillId="4" borderId="0" xfId="0" applyFill="1" applyAlignment="1">
      <alignment horizontal="left"/>
    </xf>
    <xf numFmtId="0" fontId="2" fillId="0" borderId="0" xfId="0" applyFont="1"/>
    <xf numFmtId="164" fontId="0" fillId="5" borderId="3" xfId="0" applyNumberFormat="1" applyFill="1" applyBorder="1"/>
    <xf numFmtId="164" fontId="0" fillId="5" borderId="4" xfId="0" applyNumberFormat="1" applyFill="1" applyBorder="1"/>
    <xf numFmtId="0" fontId="0" fillId="5" borderId="4" xfId="0" applyFill="1" applyBorder="1"/>
    <xf numFmtId="0" fontId="0" fillId="5" borderId="5" xfId="0" applyFill="1" applyBorder="1"/>
    <xf numFmtId="164" fontId="0" fillId="6" borderId="3" xfId="0" applyNumberFormat="1" applyFill="1" applyBorder="1"/>
    <xf numFmtId="164" fontId="0" fillId="6" borderId="4" xfId="0" applyNumberFormat="1" applyFill="1" applyBorder="1"/>
    <xf numFmtId="0" fontId="0" fillId="6" borderId="4" xfId="0" applyFill="1" applyBorder="1"/>
    <xf numFmtId="2" fontId="0" fillId="5" borderId="4" xfId="0" applyNumberFormat="1" applyFill="1" applyBorder="1"/>
    <xf numFmtId="2" fontId="0" fillId="6" borderId="4" xfId="0" applyNumberFormat="1" applyFill="1" applyBorder="1"/>
    <xf numFmtId="168" fontId="0" fillId="5" borderId="4" xfId="0" applyNumberFormat="1" applyFill="1" applyBorder="1"/>
    <xf numFmtId="168" fontId="0" fillId="6" borderId="4" xfId="0" applyNumberFormat="1" applyFill="1" applyBorder="1"/>
    <xf numFmtId="0" fontId="0" fillId="0" borderId="6" xfId="0" applyBorder="1"/>
    <xf numFmtId="0" fontId="0" fillId="0" borderId="7" xfId="0" applyBorder="1"/>
    <xf numFmtId="0" fontId="0" fillId="0" borderId="8" xfId="0" applyBorder="1"/>
    <xf numFmtId="9" fontId="0" fillId="5" borderId="4" xfId="0" applyNumberFormat="1" applyFill="1" applyBorder="1"/>
    <xf numFmtId="9" fontId="0" fillId="6" borderId="4" xfId="0" applyNumberFormat="1" applyFill="1" applyBorder="1"/>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2" fillId="2" borderId="12" xfId="0" applyFont="1" applyFill="1" applyBorder="1" applyAlignment="1">
      <alignment horizontal="center"/>
    </xf>
    <xf numFmtId="0" fontId="2" fillId="2" borderId="13" xfId="0" applyFont="1" applyFill="1" applyBorder="1" applyAlignment="1">
      <alignment horizontal="center"/>
    </xf>
    <xf numFmtId="1" fontId="0" fillId="5" borderId="3" xfId="0" applyNumberFormat="1" applyFill="1" applyBorder="1"/>
    <xf numFmtId="1" fontId="0" fillId="6" borderId="3" xfId="0" applyNumberFormat="1" applyFill="1" applyBorder="1"/>
    <xf numFmtId="164" fontId="0" fillId="0" borderId="0" xfId="0" applyNumberFormat="1"/>
    <xf numFmtId="9" fontId="0" fillId="0" borderId="0" xfId="0" applyNumberFormat="1"/>
    <xf numFmtId="1" fontId="0" fillId="0" borderId="0" xfId="0" applyNumberFormat="1"/>
    <xf numFmtId="168" fontId="0" fillId="0" borderId="0" xfId="0" applyNumberFormat="1"/>
    <xf numFmtId="0" fontId="0" fillId="4" borderId="14" xfId="0" applyFill="1" applyBorder="1" applyAlignment="1">
      <alignment horizontal="left"/>
    </xf>
    <xf numFmtId="0" fontId="0" fillId="4" borderId="15" xfId="0" applyFill="1" applyBorder="1" applyAlignment="1">
      <alignment horizontal="left"/>
    </xf>
    <xf numFmtId="164" fontId="0" fillId="0" borderId="16" xfId="0" applyNumberFormat="1" applyBorder="1"/>
    <xf numFmtId="1" fontId="0" fillId="0" borderId="17" xfId="0" applyNumberFormat="1" applyBorder="1" applyAlignment="1">
      <alignment horizontal="right"/>
    </xf>
    <xf numFmtId="164" fontId="0" fillId="2" borderId="18" xfId="0" applyNumberFormat="1" applyFill="1" applyBorder="1"/>
    <xf numFmtId="1" fontId="0" fillId="2" borderId="19" xfId="0" applyNumberFormat="1" applyFill="1" applyBorder="1" applyAlignment="1">
      <alignment horizontal="right"/>
    </xf>
    <xf numFmtId="164" fontId="0" fillId="0" borderId="18" xfId="0" applyNumberFormat="1" applyBorder="1"/>
    <xf numFmtId="1" fontId="0" fillId="0" borderId="19" xfId="0" applyNumberFormat="1" applyBorder="1" applyAlignment="1">
      <alignment horizontal="right"/>
    </xf>
    <xf numFmtId="0" fontId="0" fillId="4" borderId="0" xfId="0" applyFill="1"/>
    <xf numFmtId="0" fontId="1" fillId="7" borderId="0" xfId="0" applyFont="1" applyFill="1" applyAlignment="1">
      <alignment horizontal="center"/>
    </xf>
    <xf numFmtId="1" fontId="0" fillId="5" borderId="4" xfId="0" applyNumberFormat="1" applyFill="1" applyBorder="1"/>
    <xf numFmtId="1" fontId="0" fillId="6" borderId="4" xfId="0" applyNumberFormat="1" applyFill="1" applyBorder="1"/>
    <xf numFmtId="0" fontId="1" fillId="0" borderId="0" xfId="0" applyFont="1"/>
    <xf numFmtId="0" fontId="1" fillId="0" borderId="20" xfId="0" applyFont="1" applyBorder="1"/>
    <xf numFmtId="0" fontId="1" fillId="0" borderId="21" xfId="0" applyFont="1" applyBorder="1"/>
    <xf numFmtId="0" fontId="1" fillId="0" borderId="22" xfId="0" applyFont="1" applyBorder="1"/>
    <xf numFmtId="0" fontId="1" fillId="0" borderId="9" xfId="0" applyFont="1" applyBorder="1"/>
    <xf numFmtId="0" fontId="1" fillId="0" borderId="10" xfId="0" applyFont="1" applyBorder="1"/>
    <xf numFmtId="0" fontId="1" fillId="0" borderId="12" xfId="0" applyFont="1" applyBorder="1"/>
    <xf numFmtId="0" fontId="1" fillId="0" borderId="2" xfId="0" applyFont="1" applyBorder="1" applyAlignment="1">
      <alignment horizontal="right"/>
    </xf>
    <xf numFmtId="1" fontId="1" fillId="0" borderId="17" xfId="0" applyNumberFormat="1" applyFont="1" applyBorder="1"/>
    <xf numFmtId="0" fontId="1" fillId="0" borderId="1" xfId="0" applyFont="1" applyBorder="1" applyAlignment="1">
      <alignment horizontal="right"/>
    </xf>
    <xf numFmtId="1" fontId="1" fillId="0" borderId="19" xfId="0" applyNumberFormat="1" applyFont="1" applyBorder="1"/>
    <xf numFmtId="0" fontId="6" fillId="5" borderId="23" xfId="0" applyFont="1" applyFill="1" applyBorder="1"/>
    <xf numFmtId="0" fontId="6" fillId="6" borderId="23" xfId="0" applyFont="1" applyFill="1" applyBorder="1"/>
    <xf numFmtId="166" fontId="1" fillId="2" borderId="3" xfId="0" applyNumberFormat="1" applyFont="1" applyFill="1" applyBorder="1"/>
    <xf numFmtId="165" fontId="1" fillId="2" borderId="4" xfId="0" applyNumberFormat="1" applyFont="1" applyFill="1" applyBorder="1"/>
    <xf numFmtId="1" fontId="2" fillId="2" borderId="5" xfId="0" applyNumberFormat="1" applyFont="1" applyFill="1" applyBorder="1"/>
    <xf numFmtId="0" fontId="1" fillId="0" borderId="24" xfId="0" applyFont="1" applyBorder="1"/>
    <xf numFmtId="0" fontId="1" fillId="0" borderId="25" xfId="0" applyFont="1" applyBorder="1"/>
    <xf numFmtId="0" fontId="5" fillId="2" borderId="10" xfId="0" applyFont="1" applyFill="1" applyBorder="1" applyAlignment="1">
      <alignment horizontal="center"/>
    </xf>
    <xf numFmtId="0" fontId="5" fillId="2" borderId="12" xfId="0" applyFont="1" applyFill="1" applyBorder="1" applyAlignment="1">
      <alignment horizontal="center"/>
    </xf>
    <xf numFmtId="0" fontId="0" fillId="0" borderId="26" xfId="0" applyBorder="1"/>
    <xf numFmtId="0" fontId="1" fillId="0" borderId="27" xfId="0" applyFont="1" applyBorder="1" applyAlignment="1">
      <alignment horizontal="right"/>
    </xf>
    <xf numFmtId="1" fontId="1" fillId="0" borderId="28" xfId="0" applyNumberFormat="1" applyFont="1" applyBorder="1"/>
    <xf numFmtId="0" fontId="6" fillId="2" borderId="23" xfId="0" applyFont="1" applyFill="1" applyBorder="1" applyAlignment="1">
      <alignment horizontal="center"/>
    </xf>
    <xf numFmtId="0" fontId="6" fillId="2" borderId="29" xfId="0" applyFont="1" applyFill="1" applyBorder="1" applyAlignment="1">
      <alignment horizontal="center"/>
    </xf>
    <xf numFmtId="0" fontId="5" fillId="2" borderId="9" xfId="0" applyFont="1" applyFill="1" applyBorder="1" applyAlignment="1">
      <alignment horizontal="center"/>
    </xf>
    <xf numFmtId="0" fontId="1" fillId="8" borderId="21" xfId="0" applyFont="1" applyFill="1" applyBorder="1"/>
    <xf numFmtId="0" fontId="1" fillId="8" borderId="20" xfId="0" applyFont="1" applyFill="1" applyBorder="1"/>
    <xf numFmtId="0" fontId="1" fillId="8" borderId="22" xfId="0" applyFont="1" applyFill="1" applyBorder="1"/>
    <xf numFmtId="0" fontId="0" fillId="0" borderId="0" xfId="0" applyAlignment="1">
      <alignment horizontal="center"/>
    </xf>
    <xf numFmtId="0" fontId="1" fillId="0" borderId="16" xfId="0" applyFont="1" applyBorder="1" applyAlignment="1">
      <alignment horizontal="center"/>
    </xf>
    <xf numFmtId="0" fontId="1" fillId="8" borderId="18" xfId="0" applyFont="1" applyFill="1" applyBorder="1" applyAlignment="1">
      <alignment horizontal="center"/>
    </xf>
    <xf numFmtId="0" fontId="1" fillId="0" borderId="18" xfId="0" applyFont="1" applyBorder="1" applyAlignment="1">
      <alignment horizontal="center"/>
    </xf>
    <xf numFmtId="0" fontId="1" fillId="0" borderId="30" xfId="0" applyFont="1" applyBorder="1" applyAlignment="1">
      <alignment horizontal="center"/>
    </xf>
    <xf numFmtId="0" fontId="1" fillId="0" borderId="6" xfId="0" applyFont="1" applyBorder="1" applyAlignment="1">
      <alignment horizontal="center"/>
    </xf>
    <xf numFmtId="0" fontId="1" fillId="8" borderId="7" xfId="0" applyFont="1" applyFill="1" applyBorder="1" applyAlignment="1">
      <alignment horizontal="center"/>
    </xf>
    <xf numFmtId="0" fontId="1" fillId="0" borderId="7" xfId="0" applyFont="1" applyBorder="1" applyAlignment="1">
      <alignment horizontal="center"/>
    </xf>
    <xf numFmtId="0" fontId="1" fillId="0" borderId="26" xfId="0" applyFont="1" applyBorder="1" applyAlignment="1">
      <alignment horizontal="center"/>
    </xf>
    <xf numFmtId="167" fontId="0" fillId="0" borderId="0" xfId="0" applyNumberFormat="1" applyAlignment="1">
      <alignment horizontal="right"/>
    </xf>
    <xf numFmtId="166" fontId="1" fillId="0" borderId="2" xfId="0" applyNumberFormat="1" applyFont="1" applyBorder="1"/>
    <xf numFmtId="166" fontId="1" fillId="0" borderId="1" xfId="0" applyNumberFormat="1" applyFont="1" applyBorder="1"/>
    <xf numFmtId="166" fontId="1" fillId="0" borderId="27" xfId="0" applyNumberFormat="1" applyFont="1" applyBorder="1"/>
    <xf numFmtId="164" fontId="0" fillId="9" borderId="18" xfId="0" applyNumberFormat="1" applyFill="1" applyBorder="1"/>
    <xf numFmtId="0" fontId="0" fillId="9" borderId="1" xfId="0" quotePrefix="1" applyFill="1" applyBorder="1"/>
    <xf numFmtId="164" fontId="0" fillId="9" borderId="1" xfId="0" applyNumberFormat="1" applyFill="1" applyBorder="1"/>
    <xf numFmtId="1" fontId="0" fillId="9" borderId="19" xfId="0" applyNumberFormat="1" applyFill="1" applyBorder="1" applyAlignment="1">
      <alignment horizontal="right"/>
    </xf>
    <xf numFmtId="164" fontId="0" fillId="10" borderId="18" xfId="0" applyNumberFormat="1" applyFill="1" applyBorder="1"/>
    <xf numFmtId="0" fontId="0" fillId="10" borderId="1" xfId="0" applyFill="1" applyBorder="1"/>
    <xf numFmtId="164" fontId="0" fillId="10" borderId="1" xfId="0" applyNumberFormat="1" applyFill="1" applyBorder="1"/>
    <xf numFmtId="1" fontId="0" fillId="10" borderId="19" xfId="0" applyNumberFormat="1" applyFill="1" applyBorder="1" applyAlignment="1">
      <alignment horizontal="right"/>
    </xf>
    <xf numFmtId="0" fontId="1" fillId="4" borderId="31" xfId="0" applyFont="1" applyFill="1" applyBorder="1" applyAlignment="1">
      <alignment horizontal="left"/>
    </xf>
    <xf numFmtId="1" fontId="10" fillId="0" borderId="2" xfId="0" applyNumberFormat="1" applyFont="1" applyBorder="1" applyAlignment="1">
      <alignment horizontal="center"/>
    </xf>
    <xf numFmtId="1" fontId="10" fillId="2" borderId="2" xfId="0" applyNumberFormat="1" applyFont="1" applyFill="1" applyBorder="1" applyAlignment="1">
      <alignment horizontal="center"/>
    </xf>
    <xf numFmtId="1" fontId="10" fillId="9" borderId="2" xfId="0" applyNumberFormat="1" applyFont="1" applyFill="1" applyBorder="1" applyAlignment="1">
      <alignment horizontal="center"/>
    </xf>
    <xf numFmtId="1" fontId="11" fillId="0" borderId="2" xfId="0" applyNumberFormat="1" applyFont="1" applyBorder="1" applyAlignment="1">
      <alignment horizontal="center"/>
    </xf>
    <xf numFmtId="0" fontId="11" fillId="0" borderId="2" xfId="0" applyFont="1" applyBorder="1" applyAlignment="1">
      <alignment horizontal="center"/>
    </xf>
    <xf numFmtId="0" fontId="11" fillId="0" borderId="1" xfId="0" applyFont="1" applyBorder="1" applyAlignment="1">
      <alignment horizontal="center"/>
    </xf>
    <xf numFmtId="0" fontId="11" fillId="0" borderId="27" xfId="0" applyFont="1" applyBorder="1" applyAlignment="1">
      <alignment horizontal="center"/>
    </xf>
    <xf numFmtId="1" fontId="11" fillId="0" borderId="1" xfId="0" applyNumberFormat="1" applyFont="1" applyBorder="1" applyAlignment="1">
      <alignment horizontal="center"/>
    </xf>
    <xf numFmtId="1" fontId="11" fillId="0" borderId="27" xfId="0" applyNumberFormat="1" applyFont="1" applyBorder="1" applyAlignment="1">
      <alignment horizontal="center"/>
    </xf>
    <xf numFmtId="0" fontId="0" fillId="11" borderId="5" xfId="0" applyFill="1" applyBorder="1"/>
    <xf numFmtId="0" fontId="12" fillId="0" borderId="0" xfId="0" applyFont="1"/>
    <xf numFmtId="0" fontId="5" fillId="0" borderId="0" xfId="0" applyFont="1" applyAlignment="1">
      <alignment horizontal="center"/>
    </xf>
    <xf numFmtId="164" fontId="2" fillId="2" borderId="10" xfId="0" applyNumberFormat="1" applyFont="1" applyFill="1" applyBorder="1" applyAlignment="1">
      <alignment horizontal="center"/>
    </xf>
    <xf numFmtId="0" fontId="2" fillId="2" borderId="28" xfId="0" applyFont="1" applyFill="1" applyBorder="1" applyAlignment="1">
      <alignment horizontal="center"/>
    </xf>
    <xf numFmtId="164" fontId="7" fillId="0" borderId="18" xfId="0" applyNumberFormat="1" applyFont="1" applyBorder="1" applyAlignment="1">
      <alignment horizontal="right"/>
    </xf>
    <xf numFmtId="164" fontId="7" fillId="0" borderId="1" xfId="0" applyNumberFormat="1" applyFont="1" applyBorder="1" applyAlignment="1">
      <alignment horizontal="right"/>
    </xf>
    <xf numFmtId="164" fontId="7" fillId="0" borderId="19" xfId="0" applyNumberFormat="1" applyFont="1" applyBorder="1" applyAlignment="1">
      <alignment horizontal="right"/>
    </xf>
    <xf numFmtId="0" fontId="6" fillId="2" borderId="33" xfId="0" applyFont="1" applyFill="1" applyBorder="1" applyAlignment="1">
      <alignment horizontal="center"/>
    </xf>
    <xf numFmtId="0" fontId="1" fillId="0" borderId="17" xfId="0" applyFont="1" applyBorder="1" applyAlignment="1">
      <alignment horizontal="center"/>
    </xf>
    <xf numFmtId="0" fontId="1" fillId="0" borderId="19" xfId="0" applyFont="1" applyBorder="1" applyAlignment="1">
      <alignment horizontal="center"/>
    </xf>
    <xf numFmtId="0" fontId="1" fillId="0" borderId="28" xfId="0" applyFont="1" applyBorder="1" applyAlignment="1">
      <alignment horizontal="center"/>
    </xf>
    <xf numFmtId="0" fontId="5" fillId="2" borderId="9" xfId="0" applyFont="1" applyFill="1" applyBorder="1" applyAlignment="1">
      <alignment horizontal="left"/>
    </xf>
    <xf numFmtId="0" fontId="5" fillId="2" borderId="13" xfId="0" applyFont="1" applyFill="1" applyBorder="1" applyAlignment="1">
      <alignment horizontal="left"/>
    </xf>
    <xf numFmtId="0" fontId="5" fillId="2" borderId="10" xfId="0" applyFont="1" applyFill="1" applyBorder="1" applyAlignment="1">
      <alignment horizontal="center" wrapText="1"/>
    </xf>
    <xf numFmtId="1" fontId="5" fillId="2" borderId="12" xfId="0" applyNumberFormat="1" applyFont="1" applyFill="1" applyBorder="1" applyAlignment="1">
      <alignment horizontal="center" wrapText="1"/>
    </xf>
    <xf numFmtId="164" fontId="7" fillId="0" borderId="35" xfId="0" applyNumberFormat="1" applyFont="1" applyBorder="1" applyAlignment="1">
      <alignment horizontal="right"/>
    </xf>
    <xf numFmtId="9" fontId="7" fillId="0" borderId="34" xfId="0" applyNumberFormat="1" applyFont="1" applyBorder="1" applyAlignment="1">
      <alignment horizontal="right"/>
    </xf>
    <xf numFmtId="9" fontId="7" fillId="0" borderId="35" xfId="0" applyNumberFormat="1" applyFont="1" applyBorder="1" applyAlignment="1">
      <alignment horizontal="right"/>
    </xf>
    <xf numFmtId="164" fontId="7" fillId="0" borderId="34" xfId="0" applyNumberFormat="1" applyFont="1" applyBorder="1" applyAlignment="1">
      <alignment horizontal="right"/>
    </xf>
    <xf numFmtId="164" fontId="7" fillId="0" borderId="36" xfId="0" applyNumberFormat="1" applyFont="1" applyBorder="1" applyAlignment="1">
      <alignment horizontal="right"/>
    </xf>
    <xf numFmtId="1" fontId="7" fillId="0" borderId="34" xfId="0" applyNumberFormat="1" applyFont="1" applyBorder="1" applyAlignment="1">
      <alignment horizontal="right"/>
    </xf>
    <xf numFmtId="1" fontId="7" fillId="0" borderId="35" xfId="0" applyNumberFormat="1" applyFont="1" applyBorder="1" applyAlignment="1">
      <alignment horizontal="left"/>
    </xf>
    <xf numFmtId="1" fontId="7" fillId="0" borderId="35" xfId="0" applyNumberFormat="1" applyFont="1" applyBorder="1" applyAlignment="1">
      <alignment horizontal="right"/>
    </xf>
    <xf numFmtId="1" fontId="7" fillId="0" borderId="36" xfId="0" applyNumberFormat="1" applyFont="1" applyBorder="1" applyAlignment="1">
      <alignment horizontal="right"/>
    </xf>
    <xf numFmtId="2" fontId="7" fillId="0" borderId="34" xfId="0" applyNumberFormat="1" applyFont="1" applyBorder="1" applyAlignment="1">
      <alignment horizontal="right"/>
    </xf>
    <xf numFmtId="2" fontId="7" fillId="0" borderId="35" xfId="0" applyNumberFormat="1" applyFont="1" applyBorder="1" applyAlignment="1">
      <alignment horizontal="right"/>
    </xf>
    <xf numFmtId="168" fontId="7" fillId="0" borderId="34" xfId="0" applyNumberFormat="1" applyFont="1" applyBorder="1" applyAlignment="1">
      <alignment horizontal="right"/>
    </xf>
    <xf numFmtId="1" fontId="7" fillId="0" borderId="36" xfId="0" applyNumberFormat="1" applyFont="1" applyBorder="1" applyAlignment="1">
      <alignment horizontal="left"/>
    </xf>
    <xf numFmtId="164" fontId="7" fillId="0" borderId="2" xfId="0" applyNumberFormat="1" applyFont="1" applyBorder="1" applyAlignment="1">
      <alignment horizontal="right"/>
    </xf>
    <xf numFmtId="9" fontId="7" fillId="0" borderId="16" xfId="0" applyNumberFormat="1" applyFont="1" applyBorder="1" applyAlignment="1">
      <alignment horizontal="right"/>
    </xf>
    <xf numFmtId="9" fontId="7" fillId="0" borderId="2" xfId="0" applyNumberFormat="1" applyFont="1" applyBorder="1" applyAlignment="1">
      <alignment horizontal="right"/>
    </xf>
    <xf numFmtId="164" fontId="7" fillId="0" borderId="16" xfId="0" applyNumberFormat="1" applyFont="1" applyBorder="1" applyAlignment="1">
      <alignment horizontal="right"/>
    </xf>
    <xf numFmtId="164" fontId="7" fillId="0" borderId="17" xfId="0" applyNumberFormat="1" applyFont="1" applyBorder="1" applyAlignment="1">
      <alignment horizontal="right"/>
    </xf>
    <xf numFmtId="1" fontId="7" fillId="0" borderId="16" xfId="0" applyNumberFormat="1" applyFont="1" applyBorder="1" applyAlignment="1">
      <alignment horizontal="right"/>
    </xf>
    <xf numFmtId="1" fontId="7" fillId="0" borderId="2" xfId="0" applyNumberFormat="1" applyFont="1" applyBorder="1" applyAlignment="1">
      <alignment horizontal="left"/>
    </xf>
    <xf numFmtId="1" fontId="7" fillId="0" borderId="2" xfId="0" applyNumberFormat="1" applyFont="1" applyBorder="1" applyAlignment="1">
      <alignment horizontal="right"/>
    </xf>
    <xf numFmtId="1" fontId="7" fillId="0" borderId="17" xfId="0" applyNumberFormat="1" applyFont="1" applyBorder="1" applyAlignment="1">
      <alignment horizontal="right"/>
    </xf>
    <xf numFmtId="2" fontId="7" fillId="0" borderId="16" xfId="0" applyNumberFormat="1" applyFont="1" applyBorder="1" applyAlignment="1">
      <alignment horizontal="right"/>
    </xf>
    <xf numFmtId="2" fontId="7" fillId="0" borderId="2" xfId="0" applyNumberFormat="1" applyFont="1" applyBorder="1" applyAlignment="1">
      <alignment horizontal="right"/>
    </xf>
    <xf numFmtId="168" fontId="7" fillId="0" borderId="16" xfId="0" applyNumberFormat="1" applyFont="1" applyBorder="1" applyAlignment="1">
      <alignment horizontal="right"/>
    </xf>
    <xf numFmtId="1" fontId="7" fillId="0" borderId="17" xfId="0" applyNumberFormat="1" applyFont="1" applyBorder="1" applyAlignment="1">
      <alignment horizontal="left"/>
    </xf>
    <xf numFmtId="9" fontId="7" fillId="0" borderId="18" xfId="0" applyNumberFormat="1" applyFont="1" applyBorder="1" applyAlignment="1">
      <alignment horizontal="right"/>
    </xf>
    <xf numFmtId="9" fontId="7" fillId="0" borderId="1" xfId="0" applyNumberFormat="1" applyFont="1" applyBorder="1" applyAlignment="1">
      <alignment horizontal="right"/>
    </xf>
    <xf numFmtId="1" fontId="7" fillId="0" borderId="18" xfId="0" applyNumberFormat="1" applyFont="1" applyBorder="1" applyAlignment="1">
      <alignment horizontal="right"/>
    </xf>
    <xf numFmtId="1" fontId="7" fillId="0" borderId="1" xfId="0" applyNumberFormat="1" applyFont="1" applyBorder="1" applyAlignment="1">
      <alignment horizontal="left"/>
    </xf>
    <xf numFmtId="1" fontId="7" fillId="0" borderId="1" xfId="0" applyNumberFormat="1" applyFont="1" applyBorder="1" applyAlignment="1">
      <alignment horizontal="right"/>
    </xf>
    <xf numFmtId="1" fontId="7" fillId="0" borderId="19" xfId="0" applyNumberFormat="1" applyFont="1" applyBorder="1" applyAlignment="1">
      <alignment horizontal="right"/>
    </xf>
    <xf numFmtId="2" fontId="7" fillId="0" borderId="18" xfId="0" applyNumberFormat="1" applyFont="1" applyBorder="1" applyAlignment="1">
      <alignment horizontal="right"/>
    </xf>
    <xf numFmtId="2" fontId="7" fillId="0" borderId="1" xfId="0" applyNumberFormat="1" applyFont="1" applyBorder="1" applyAlignment="1">
      <alignment horizontal="right"/>
    </xf>
    <xf numFmtId="168" fontId="7" fillId="0" borderId="18" xfId="0" applyNumberFormat="1" applyFont="1" applyBorder="1" applyAlignment="1">
      <alignment horizontal="right"/>
    </xf>
    <xf numFmtId="1" fontId="7" fillId="0" borderId="19" xfId="0" applyNumberFormat="1" applyFont="1" applyBorder="1" applyAlignment="1">
      <alignment horizontal="left"/>
    </xf>
    <xf numFmtId="164" fontId="7" fillId="0" borderId="27" xfId="0" applyNumberFormat="1" applyFont="1" applyBorder="1" applyAlignment="1">
      <alignment horizontal="right"/>
    </xf>
    <xf numFmtId="9" fontId="7" fillId="0" borderId="30" xfId="0" applyNumberFormat="1" applyFont="1" applyBorder="1" applyAlignment="1">
      <alignment horizontal="right"/>
    </xf>
    <xf numFmtId="9" fontId="7" fillId="0" borderId="27" xfId="0" applyNumberFormat="1" applyFont="1" applyBorder="1" applyAlignment="1">
      <alignment horizontal="right"/>
    </xf>
    <xf numFmtId="164" fontId="7" fillId="0" borderId="30" xfId="0" applyNumberFormat="1" applyFont="1" applyBorder="1" applyAlignment="1">
      <alignment horizontal="right"/>
    </xf>
    <xf numFmtId="164" fontId="7" fillId="0" borderId="28" xfId="0" applyNumberFormat="1" applyFont="1" applyBorder="1" applyAlignment="1">
      <alignment horizontal="right"/>
    </xf>
    <xf numFmtId="1" fontId="7" fillId="0" borderId="30" xfId="0" applyNumberFormat="1" applyFont="1" applyBorder="1" applyAlignment="1">
      <alignment horizontal="right"/>
    </xf>
    <xf numFmtId="1" fontId="7" fillId="0" borderId="27" xfId="0" applyNumberFormat="1" applyFont="1" applyBorder="1" applyAlignment="1">
      <alignment horizontal="left"/>
    </xf>
    <xf numFmtId="1" fontId="7" fillId="0" borderId="27" xfId="0" applyNumberFormat="1" applyFont="1" applyBorder="1" applyAlignment="1">
      <alignment horizontal="right"/>
    </xf>
    <xf numFmtId="1" fontId="7" fillId="0" borderId="32" xfId="0" applyNumberFormat="1" applyFont="1" applyBorder="1" applyAlignment="1">
      <alignment horizontal="right"/>
    </xf>
    <xf numFmtId="1" fontId="7" fillId="0" borderId="28" xfId="0" applyNumberFormat="1" applyFont="1" applyBorder="1" applyAlignment="1">
      <alignment horizontal="right"/>
    </xf>
    <xf numFmtId="2" fontId="7" fillId="0" borderId="30" xfId="0" applyNumberFormat="1" applyFont="1" applyBorder="1" applyAlignment="1">
      <alignment horizontal="right"/>
    </xf>
    <xf numFmtId="2" fontId="7" fillId="0" borderId="27" xfId="0" applyNumberFormat="1" applyFont="1" applyBorder="1" applyAlignment="1">
      <alignment horizontal="right"/>
    </xf>
    <xf numFmtId="168" fontId="7" fillId="0" borderId="30" xfId="0" applyNumberFormat="1" applyFont="1" applyBorder="1" applyAlignment="1">
      <alignment horizontal="right"/>
    </xf>
    <xf numFmtId="1" fontId="7" fillId="0" borderId="28" xfId="0" applyNumberFormat="1" applyFont="1" applyBorder="1" applyAlignment="1">
      <alignment horizontal="left"/>
    </xf>
    <xf numFmtId="2" fontId="7" fillId="0" borderId="36" xfId="0" applyNumberFormat="1" applyFont="1" applyBorder="1" applyAlignment="1">
      <alignment horizontal="right"/>
    </xf>
    <xf numFmtId="2" fontId="7" fillId="0" borderId="17" xfId="0" applyNumberFormat="1" applyFont="1" applyBorder="1" applyAlignment="1">
      <alignment horizontal="right"/>
    </xf>
    <xf numFmtId="2" fontId="7" fillId="0" borderId="19" xfId="0" applyNumberFormat="1" applyFont="1" applyBorder="1" applyAlignment="1">
      <alignment horizontal="right"/>
    </xf>
    <xf numFmtId="164" fontId="7" fillId="0" borderId="40" xfId="0" applyNumberFormat="1" applyFont="1" applyBorder="1" applyAlignment="1">
      <alignment horizontal="right"/>
    </xf>
    <xf numFmtId="164" fontId="7" fillId="0" borderId="32" xfId="0" applyNumberFormat="1" applyFont="1" applyBorder="1" applyAlignment="1">
      <alignment horizontal="right"/>
    </xf>
    <xf numFmtId="164" fontId="7" fillId="0" borderId="47" xfId="0" applyNumberFormat="1" applyFont="1" applyBorder="1" applyAlignment="1">
      <alignment horizontal="right"/>
    </xf>
    <xf numFmtId="2" fontId="7" fillId="0" borderId="28" xfId="0" applyNumberFormat="1" applyFont="1" applyBorder="1" applyAlignment="1">
      <alignment horizontal="right"/>
    </xf>
    <xf numFmtId="14" fontId="7" fillId="0" borderId="16" xfId="0" applyNumberFormat="1" applyFont="1" applyBorder="1" applyAlignment="1">
      <alignment horizontal="right"/>
    </xf>
    <xf numFmtId="0" fontId="7" fillId="0" borderId="2" xfId="0" applyFont="1" applyBorder="1" applyAlignment="1">
      <alignment horizontal="right"/>
    </xf>
    <xf numFmtId="167" fontId="7" fillId="0" borderId="2" xfId="0" applyNumberFormat="1" applyFont="1" applyBorder="1" applyAlignment="1">
      <alignment horizontal="right"/>
    </xf>
    <xf numFmtId="14" fontId="7" fillId="0" borderId="2" xfId="0" applyNumberFormat="1" applyFont="1" applyBorder="1" applyAlignment="1">
      <alignment horizontal="right"/>
    </xf>
    <xf numFmtId="164" fontId="7" fillId="0" borderId="2" xfId="0" applyNumberFormat="1" applyFont="1" applyBorder="1"/>
    <xf numFmtId="164" fontId="7" fillId="0" borderId="17" xfId="0" applyNumberFormat="1" applyFont="1" applyBorder="1"/>
    <xf numFmtId="9" fontId="7" fillId="0" borderId="16" xfId="0" applyNumberFormat="1" applyFont="1" applyBorder="1"/>
    <xf numFmtId="9" fontId="7" fillId="0" borderId="2" xfId="0" applyNumberFormat="1" applyFont="1" applyBorder="1"/>
    <xf numFmtId="165" fontId="7" fillId="0" borderId="2" xfId="0" applyNumberFormat="1" applyFont="1" applyBorder="1" applyAlignment="1">
      <alignment horizontal="right"/>
    </xf>
    <xf numFmtId="165" fontId="7" fillId="0" borderId="17" xfId="0" applyNumberFormat="1" applyFont="1" applyBorder="1" applyAlignment="1">
      <alignment horizontal="right"/>
    </xf>
    <xf numFmtId="164" fontId="7" fillId="0" borderId="16" xfId="0" applyNumberFormat="1" applyFont="1" applyBorder="1"/>
    <xf numFmtId="1" fontId="7" fillId="0" borderId="2" xfId="0" applyNumberFormat="1" applyFont="1" applyBorder="1"/>
    <xf numFmtId="2" fontId="7" fillId="0" borderId="16" xfId="0" applyNumberFormat="1" applyFont="1" applyBorder="1"/>
    <xf numFmtId="2" fontId="7" fillId="0" borderId="2" xfId="0" applyNumberFormat="1" applyFont="1" applyBorder="1"/>
    <xf numFmtId="2" fontId="7" fillId="0" borderId="17" xfId="0" applyNumberFormat="1" applyFont="1" applyBorder="1"/>
    <xf numFmtId="168" fontId="7" fillId="0" borderId="2" xfId="0" applyNumberFormat="1" applyFont="1" applyBorder="1" applyAlignment="1">
      <alignment horizontal="right"/>
    </xf>
    <xf numFmtId="168" fontId="7" fillId="0" borderId="17" xfId="0" applyNumberFormat="1" applyFont="1" applyBorder="1" applyAlignment="1">
      <alignment horizontal="right"/>
    </xf>
    <xf numFmtId="14" fontId="7" fillId="2" borderId="16" xfId="0" applyNumberFormat="1" applyFont="1" applyFill="1" applyBorder="1" applyAlignment="1">
      <alignment horizontal="right"/>
    </xf>
    <xf numFmtId="0" fontId="7" fillId="2" borderId="1" xfId="0" applyFont="1" applyFill="1" applyBorder="1" applyAlignment="1">
      <alignment horizontal="right"/>
    </xf>
    <xf numFmtId="165" fontId="7" fillId="2" borderId="1" xfId="0" applyNumberFormat="1" applyFont="1" applyFill="1" applyBorder="1" applyAlignment="1">
      <alignment horizontal="right"/>
    </xf>
    <xf numFmtId="0" fontId="7" fillId="2" borderId="2" xfId="0" applyFont="1" applyFill="1" applyBorder="1" applyAlignment="1">
      <alignment horizontal="right"/>
    </xf>
    <xf numFmtId="1" fontId="7" fillId="2" borderId="17" xfId="0" applyNumberFormat="1" applyFont="1" applyFill="1" applyBorder="1" applyAlignment="1">
      <alignment horizontal="right"/>
    </xf>
    <xf numFmtId="14" fontId="7" fillId="2" borderId="2" xfId="0" applyNumberFormat="1" applyFont="1" applyFill="1" applyBorder="1" applyAlignment="1">
      <alignment horizontal="right"/>
    </xf>
    <xf numFmtId="164" fontId="7" fillId="2" borderId="1" xfId="0" applyNumberFormat="1" applyFont="1" applyFill="1" applyBorder="1"/>
    <xf numFmtId="164" fontId="7" fillId="2" borderId="1" xfId="0" applyNumberFormat="1" applyFont="1" applyFill="1" applyBorder="1" applyAlignment="1">
      <alignment horizontal="right"/>
    </xf>
    <xf numFmtId="164" fontId="7" fillId="2" borderId="19" xfId="0" applyNumberFormat="1" applyFont="1" applyFill="1" applyBorder="1"/>
    <xf numFmtId="9" fontId="7" fillId="2" borderId="18" xfId="0" applyNumberFormat="1" applyFont="1" applyFill="1" applyBorder="1"/>
    <xf numFmtId="9" fontId="7" fillId="2" borderId="1" xfId="0" applyNumberFormat="1" applyFont="1" applyFill="1" applyBorder="1"/>
    <xf numFmtId="165" fontId="7" fillId="2" borderId="19" xfId="0" applyNumberFormat="1" applyFont="1" applyFill="1" applyBorder="1" applyAlignment="1">
      <alignment horizontal="right"/>
    </xf>
    <xf numFmtId="164" fontId="7" fillId="2" borderId="18" xfId="0" applyNumberFormat="1" applyFont="1" applyFill="1" applyBorder="1"/>
    <xf numFmtId="1" fontId="7" fillId="2" borderId="18" xfId="0" applyNumberFormat="1" applyFont="1" applyFill="1" applyBorder="1" applyAlignment="1">
      <alignment horizontal="right"/>
    </xf>
    <xf numFmtId="1" fontId="7" fillId="2" borderId="1" xfId="0" applyNumberFormat="1" applyFont="1" applyFill="1" applyBorder="1" applyAlignment="1">
      <alignment horizontal="right"/>
    </xf>
    <xf numFmtId="1" fontId="7" fillId="2" borderId="1" xfId="0" applyNumberFormat="1" applyFont="1" applyFill="1" applyBorder="1"/>
    <xf numFmtId="2" fontId="7" fillId="2" borderId="18" xfId="0" applyNumberFormat="1" applyFont="1" applyFill="1" applyBorder="1"/>
    <xf numFmtId="2" fontId="7" fillId="2" borderId="1" xfId="0" applyNumberFormat="1" applyFont="1" applyFill="1" applyBorder="1"/>
    <xf numFmtId="2" fontId="7" fillId="2" borderId="19" xfId="0" applyNumberFormat="1" applyFont="1" applyFill="1" applyBorder="1"/>
    <xf numFmtId="168" fontId="7" fillId="2" borderId="18" xfId="0" applyNumberFormat="1" applyFont="1" applyFill="1" applyBorder="1" applyAlignment="1">
      <alignment horizontal="right"/>
    </xf>
    <xf numFmtId="168" fontId="7" fillId="2" borderId="1" xfId="0" applyNumberFormat="1" applyFont="1" applyFill="1" applyBorder="1" applyAlignment="1">
      <alignment horizontal="right"/>
    </xf>
    <xf numFmtId="168" fontId="7" fillId="2" borderId="19" xfId="0" applyNumberFormat="1" applyFont="1" applyFill="1" applyBorder="1" applyAlignment="1">
      <alignment horizontal="right"/>
    </xf>
    <xf numFmtId="0" fontId="7" fillId="0" borderId="1" xfId="0" applyFont="1" applyBorder="1" applyAlignment="1">
      <alignment horizontal="right"/>
    </xf>
    <xf numFmtId="165" fontId="7" fillId="0" borderId="1" xfId="0" applyNumberFormat="1" applyFont="1" applyBorder="1" applyAlignment="1">
      <alignment horizontal="right"/>
    </xf>
    <xf numFmtId="164" fontId="7" fillId="0" borderId="1" xfId="0" applyNumberFormat="1" applyFont="1" applyBorder="1"/>
    <xf numFmtId="164" fontId="7" fillId="0" borderId="19" xfId="0" applyNumberFormat="1" applyFont="1" applyBorder="1"/>
    <xf numFmtId="9" fontId="7" fillId="0" borderId="18" xfId="0" applyNumberFormat="1" applyFont="1" applyBorder="1"/>
    <xf numFmtId="9" fontId="7" fillId="0" borderId="1" xfId="0" applyNumberFormat="1" applyFont="1" applyBorder="1"/>
    <xf numFmtId="165" fontId="7" fillId="0" borderId="19" xfId="0" applyNumberFormat="1" applyFont="1" applyBorder="1" applyAlignment="1">
      <alignment horizontal="right"/>
    </xf>
    <xf numFmtId="164" fontId="7" fillId="0" borderId="18" xfId="0" applyNumberFormat="1" applyFont="1" applyBorder="1"/>
    <xf numFmtId="1" fontId="7" fillId="0" borderId="1" xfId="0" applyNumberFormat="1" applyFont="1" applyBorder="1"/>
    <xf numFmtId="2" fontId="7" fillId="0" borderId="18" xfId="0" applyNumberFormat="1" applyFont="1" applyBorder="1"/>
    <xf numFmtId="2" fontId="7" fillId="0" borderId="1" xfId="0" applyNumberFormat="1" applyFont="1" applyBorder="1"/>
    <xf numFmtId="2" fontId="7" fillId="0" borderId="19" xfId="0" applyNumberFormat="1" applyFont="1" applyBorder="1"/>
    <xf numFmtId="168" fontId="7" fillId="0" borderId="1" xfId="0" applyNumberFormat="1" applyFont="1" applyBorder="1" applyAlignment="1">
      <alignment horizontal="right"/>
    </xf>
    <xf numFmtId="168" fontId="7" fillId="0" borderId="19" xfId="0" applyNumberFormat="1" applyFont="1" applyBorder="1" applyAlignment="1">
      <alignment horizontal="right"/>
    </xf>
    <xf numFmtId="14" fontId="7" fillId="9" borderId="16" xfId="0" applyNumberFormat="1" applyFont="1" applyFill="1" applyBorder="1" applyAlignment="1">
      <alignment horizontal="right"/>
    </xf>
    <xf numFmtId="0" fontId="7" fillId="9" borderId="1" xfId="0" applyFont="1" applyFill="1" applyBorder="1" applyAlignment="1">
      <alignment horizontal="right"/>
    </xf>
    <xf numFmtId="165" fontId="7" fillId="9" borderId="1" xfId="0" applyNumberFormat="1" applyFont="1" applyFill="1" applyBorder="1" applyAlignment="1">
      <alignment horizontal="right"/>
    </xf>
    <xf numFmtId="0" fontId="7" fillId="9" borderId="2" xfId="0" applyFont="1" applyFill="1" applyBorder="1" applyAlignment="1">
      <alignment horizontal="right"/>
    </xf>
    <xf numFmtId="1" fontId="7" fillId="9" borderId="17" xfId="0" applyNumberFormat="1" applyFont="1" applyFill="1" applyBorder="1" applyAlignment="1">
      <alignment horizontal="right"/>
    </xf>
    <xf numFmtId="14" fontId="7" fillId="9" borderId="2" xfId="0" applyNumberFormat="1" applyFont="1" applyFill="1" applyBorder="1" applyAlignment="1">
      <alignment horizontal="right"/>
    </xf>
    <xf numFmtId="164" fontId="7" fillId="9" borderId="1" xfId="0" applyNumberFormat="1" applyFont="1" applyFill="1" applyBorder="1"/>
    <xf numFmtId="164" fontId="7" fillId="9" borderId="1" xfId="0" applyNumberFormat="1" applyFont="1" applyFill="1" applyBorder="1" applyAlignment="1">
      <alignment horizontal="right"/>
    </xf>
    <xf numFmtId="164" fontId="7" fillId="9" borderId="19" xfId="0" applyNumberFormat="1" applyFont="1" applyFill="1" applyBorder="1"/>
    <xf numFmtId="9" fontId="7" fillId="9" borderId="18" xfId="0" applyNumberFormat="1" applyFont="1" applyFill="1" applyBorder="1"/>
    <xf numFmtId="9" fontId="7" fillId="9" borderId="1" xfId="0" applyNumberFormat="1" applyFont="1" applyFill="1" applyBorder="1"/>
    <xf numFmtId="165" fontId="7" fillId="9" borderId="19" xfId="0" applyNumberFormat="1" applyFont="1" applyFill="1" applyBorder="1" applyAlignment="1">
      <alignment horizontal="right"/>
    </xf>
    <xf numFmtId="164" fontId="7" fillId="9" borderId="18" xfId="0" applyNumberFormat="1" applyFont="1" applyFill="1" applyBorder="1"/>
    <xf numFmtId="1" fontId="7" fillId="9" borderId="18" xfId="0" applyNumberFormat="1" applyFont="1" applyFill="1" applyBorder="1" applyAlignment="1">
      <alignment horizontal="right"/>
    </xf>
    <xf numFmtId="1" fontId="7" fillId="9" borderId="1" xfId="0" applyNumberFormat="1" applyFont="1" applyFill="1" applyBorder="1" applyAlignment="1">
      <alignment horizontal="right"/>
    </xf>
    <xf numFmtId="1" fontId="7" fillId="9" borderId="1" xfId="0" applyNumberFormat="1" applyFont="1" applyFill="1" applyBorder="1"/>
    <xf numFmtId="2" fontId="7" fillId="9" borderId="18" xfId="0" applyNumberFormat="1" applyFont="1" applyFill="1" applyBorder="1"/>
    <xf numFmtId="2" fontId="7" fillId="9" borderId="1" xfId="0" applyNumberFormat="1" applyFont="1" applyFill="1" applyBorder="1"/>
    <xf numFmtId="2" fontId="7" fillId="9" borderId="19" xfId="0" applyNumberFormat="1" applyFont="1" applyFill="1" applyBorder="1"/>
    <xf numFmtId="168" fontId="7" fillId="9" borderId="18" xfId="0" applyNumberFormat="1" applyFont="1" applyFill="1" applyBorder="1" applyAlignment="1">
      <alignment horizontal="right"/>
    </xf>
    <xf numFmtId="168" fontId="7" fillId="9" borderId="1" xfId="0" applyNumberFormat="1" applyFont="1" applyFill="1" applyBorder="1" applyAlignment="1">
      <alignment horizontal="right"/>
    </xf>
    <xf numFmtId="168" fontId="7" fillId="9" borderId="19" xfId="0" applyNumberFormat="1" applyFont="1" applyFill="1" applyBorder="1" applyAlignment="1">
      <alignment horizontal="right"/>
    </xf>
    <xf numFmtId="14" fontId="7" fillId="10" borderId="16" xfId="0" applyNumberFormat="1" applyFont="1" applyFill="1" applyBorder="1" applyAlignment="1">
      <alignment horizontal="right"/>
    </xf>
    <xf numFmtId="0" fontId="7" fillId="10" borderId="1" xfId="0" applyFont="1" applyFill="1" applyBorder="1" applyAlignment="1">
      <alignment horizontal="right"/>
    </xf>
    <xf numFmtId="165" fontId="7" fillId="10" borderId="1" xfId="0" applyNumberFormat="1" applyFont="1" applyFill="1" applyBorder="1" applyAlignment="1">
      <alignment horizontal="right"/>
    </xf>
    <xf numFmtId="0" fontId="7" fillId="10" borderId="2" xfId="0" applyFont="1" applyFill="1" applyBorder="1" applyAlignment="1">
      <alignment horizontal="right"/>
    </xf>
    <xf numFmtId="1" fontId="7" fillId="10" borderId="17" xfId="0" applyNumberFormat="1" applyFont="1" applyFill="1" applyBorder="1" applyAlignment="1">
      <alignment horizontal="right"/>
    </xf>
    <xf numFmtId="14" fontId="7" fillId="10" borderId="2" xfId="0" applyNumberFormat="1" applyFont="1" applyFill="1" applyBorder="1" applyAlignment="1">
      <alignment horizontal="right"/>
    </xf>
    <xf numFmtId="164" fontId="7" fillId="10" borderId="1" xfId="0" applyNumberFormat="1" applyFont="1" applyFill="1" applyBorder="1"/>
    <xf numFmtId="164" fontId="7" fillId="10" borderId="1" xfId="0" applyNumberFormat="1" applyFont="1" applyFill="1" applyBorder="1" applyAlignment="1">
      <alignment horizontal="right"/>
    </xf>
    <xf numFmtId="164" fontId="7" fillId="10" borderId="19" xfId="0" applyNumberFormat="1" applyFont="1" applyFill="1" applyBorder="1"/>
    <xf numFmtId="9" fontId="7" fillId="10" borderId="18" xfId="0" applyNumberFormat="1" applyFont="1" applyFill="1" applyBorder="1"/>
    <xf numFmtId="9" fontId="7" fillId="10" borderId="1" xfId="0" applyNumberFormat="1" applyFont="1" applyFill="1" applyBorder="1"/>
    <xf numFmtId="165" fontId="7" fillId="10" borderId="19" xfId="0" applyNumberFormat="1" applyFont="1" applyFill="1" applyBorder="1" applyAlignment="1">
      <alignment horizontal="right"/>
    </xf>
    <xf numFmtId="164" fontId="7" fillId="10" borderId="18" xfId="0" applyNumberFormat="1" applyFont="1" applyFill="1" applyBorder="1"/>
    <xf numFmtId="1" fontId="7" fillId="10" borderId="18" xfId="0" applyNumberFormat="1" applyFont="1" applyFill="1" applyBorder="1" applyAlignment="1">
      <alignment horizontal="right"/>
    </xf>
    <xf numFmtId="1" fontId="7" fillId="10" borderId="1" xfId="0" applyNumberFormat="1" applyFont="1" applyFill="1" applyBorder="1" applyAlignment="1">
      <alignment horizontal="right"/>
    </xf>
    <xf numFmtId="1" fontId="7" fillId="10" borderId="1" xfId="0" applyNumberFormat="1" applyFont="1" applyFill="1" applyBorder="1"/>
    <xf numFmtId="2" fontId="7" fillId="10" borderId="18" xfId="0" applyNumberFormat="1" applyFont="1" applyFill="1" applyBorder="1"/>
    <xf numFmtId="2" fontId="7" fillId="10" borderId="1" xfId="0" applyNumberFormat="1" applyFont="1" applyFill="1" applyBorder="1"/>
    <xf numFmtId="2" fontId="7" fillId="10" borderId="19" xfId="0" applyNumberFormat="1" applyFont="1" applyFill="1" applyBorder="1"/>
    <xf numFmtId="168" fontId="7" fillId="10" borderId="18" xfId="0" applyNumberFormat="1" applyFont="1" applyFill="1" applyBorder="1" applyAlignment="1">
      <alignment horizontal="right"/>
    </xf>
    <xf numFmtId="168" fontId="7" fillId="10" borderId="1" xfId="0" applyNumberFormat="1" applyFont="1" applyFill="1" applyBorder="1" applyAlignment="1">
      <alignment horizontal="right"/>
    </xf>
    <xf numFmtId="168" fontId="7" fillId="10" borderId="19" xfId="0" applyNumberFormat="1" applyFont="1" applyFill="1" applyBorder="1" applyAlignment="1">
      <alignment horizontal="right"/>
    </xf>
    <xf numFmtId="0" fontId="6" fillId="12" borderId="23" xfId="0" applyFont="1" applyFill="1" applyBorder="1"/>
    <xf numFmtId="1" fontId="0" fillId="12" borderId="3" xfId="0" applyNumberFormat="1" applyFill="1" applyBorder="1"/>
    <xf numFmtId="164" fontId="0" fillId="12" borderId="3" xfId="0" applyNumberFormat="1" applyFill="1" applyBorder="1"/>
    <xf numFmtId="164" fontId="0" fillId="12" borderId="4" xfId="0" applyNumberFormat="1" applyFill="1" applyBorder="1"/>
    <xf numFmtId="9" fontId="0" fillId="12" borderId="4" xfId="0" applyNumberFormat="1" applyFill="1" applyBorder="1"/>
    <xf numFmtId="1" fontId="0" fillId="12" borderId="4" xfId="0" applyNumberFormat="1" applyFill="1" applyBorder="1"/>
    <xf numFmtId="0" fontId="0" fillId="12" borderId="4" xfId="0" applyFill="1" applyBorder="1"/>
    <xf numFmtId="2" fontId="0" fillId="12" borderId="4" xfId="0" applyNumberFormat="1" applyFill="1" applyBorder="1"/>
    <xf numFmtId="168" fontId="0" fillId="12" borderId="4" xfId="0" applyNumberFormat="1" applyFill="1" applyBorder="1"/>
    <xf numFmtId="0" fontId="0" fillId="12" borderId="5" xfId="0" applyFill="1" applyBorder="1"/>
    <xf numFmtId="0" fontId="0" fillId="12" borderId="20" xfId="0" applyFill="1" applyBorder="1" applyAlignment="1">
      <alignment horizontal="right"/>
    </xf>
    <xf numFmtId="1" fontId="0" fillId="12" borderId="20" xfId="0" applyNumberFormat="1" applyFill="1" applyBorder="1" applyAlignment="1">
      <alignment horizontal="right"/>
    </xf>
    <xf numFmtId="164" fontId="0" fillId="12" borderId="20" xfId="0" applyNumberFormat="1" applyFill="1" applyBorder="1" applyAlignment="1">
      <alignment horizontal="right"/>
    </xf>
    <xf numFmtId="9" fontId="0" fillId="12" borderId="20" xfId="0" applyNumberFormat="1" applyFill="1" applyBorder="1" applyAlignment="1">
      <alignment horizontal="right"/>
    </xf>
    <xf numFmtId="2" fontId="0" fillId="12" borderId="20" xfId="0" applyNumberFormat="1" applyFill="1" applyBorder="1" applyAlignment="1">
      <alignment horizontal="right"/>
    </xf>
    <xf numFmtId="2" fontId="0" fillId="12" borderId="0" xfId="0" applyNumberFormat="1" applyFill="1" applyAlignment="1">
      <alignment horizontal="right"/>
    </xf>
    <xf numFmtId="0" fontId="0" fillId="13" borderId="20" xfId="0" applyFill="1" applyBorder="1" applyAlignment="1">
      <alignment horizontal="right"/>
    </xf>
    <xf numFmtId="1" fontId="0" fillId="13" borderId="20" xfId="0" applyNumberFormat="1" applyFill="1" applyBorder="1" applyAlignment="1">
      <alignment horizontal="right"/>
    </xf>
    <xf numFmtId="164" fontId="0" fillId="13" borderId="20" xfId="0" applyNumberFormat="1" applyFill="1" applyBorder="1" applyAlignment="1">
      <alignment horizontal="right"/>
    </xf>
    <xf numFmtId="9" fontId="0" fillId="13" borderId="20" xfId="0" applyNumberFormat="1" applyFill="1" applyBorder="1" applyAlignment="1">
      <alignment horizontal="right"/>
    </xf>
    <xf numFmtId="2" fontId="0" fillId="13" borderId="20" xfId="0" applyNumberFormat="1" applyFill="1" applyBorder="1" applyAlignment="1">
      <alignment horizontal="right"/>
    </xf>
    <xf numFmtId="2" fontId="0" fillId="13" borderId="0" xfId="0" applyNumberFormat="1" applyFill="1" applyAlignment="1">
      <alignment horizontal="right"/>
    </xf>
    <xf numFmtId="0" fontId="0" fillId="14" borderId="20" xfId="0" applyFill="1" applyBorder="1" applyAlignment="1">
      <alignment horizontal="right"/>
    </xf>
    <xf numFmtId="1" fontId="0" fillId="14" borderId="20" xfId="0" applyNumberFormat="1" applyFill="1" applyBorder="1" applyAlignment="1">
      <alignment horizontal="right"/>
    </xf>
    <xf numFmtId="169" fontId="0" fillId="14" borderId="20" xfId="0" applyNumberFormat="1" applyFill="1" applyBorder="1" applyAlignment="1">
      <alignment horizontal="right"/>
    </xf>
    <xf numFmtId="164" fontId="0" fillId="14" borderId="20" xfId="0" applyNumberFormat="1" applyFill="1" applyBorder="1" applyAlignment="1">
      <alignment horizontal="right"/>
    </xf>
    <xf numFmtId="9" fontId="0" fillId="14" borderId="20" xfId="0" applyNumberFormat="1" applyFill="1" applyBorder="1" applyAlignment="1">
      <alignment horizontal="right"/>
    </xf>
    <xf numFmtId="2" fontId="0" fillId="14" borderId="20" xfId="0" applyNumberFormat="1" applyFill="1" applyBorder="1" applyAlignment="1">
      <alignment horizontal="right"/>
    </xf>
    <xf numFmtId="2" fontId="0" fillId="14" borderId="0" xfId="0" applyNumberFormat="1" applyFill="1" applyAlignment="1">
      <alignment horizontal="right"/>
    </xf>
    <xf numFmtId="0" fontId="13" fillId="0" borderId="0" xfId="0" applyFont="1"/>
    <xf numFmtId="1" fontId="13" fillId="0" borderId="0" xfId="0" applyNumberFormat="1" applyFont="1"/>
    <xf numFmtId="2" fontId="13" fillId="0" borderId="0" xfId="0" applyNumberFormat="1" applyFont="1"/>
    <xf numFmtId="0" fontId="13" fillId="0" borderId="0" xfId="0" applyFont="1" applyAlignment="1">
      <alignment horizontal="center"/>
    </xf>
    <xf numFmtId="164" fontId="13" fillId="0" borderId="0" xfId="0" applyNumberFormat="1" applyFont="1"/>
    <xf numFmtId="0" fontId="2" fillId="2" borderId="34" xfId="0" applyFont="1" applyFill="1" applyBorder="1" applyAlignment="1">
      <alignment horizontal="center"/>
    </xf>
    <xf numFmtId="0" fontId="2" fillId="2" borderId="36" xfId="0" applyFont="1" applyFill="1" applyBorder="1" applyAlignment="1">
      <alignment horizontal="center"/>
    </xf>
    <xf numFmtId="0" fontId="2" fillId="2" borderId="41" xfId="0" applyFont="1" applyFill="1" applyBorder="1" applyAlignment="1">
      <alignment horizontal="center"/>
    </xf>
    <xf numFmtId="0" fontId="2" fillId="2" borderId="42" xfId="0" applyFont="1" applyFill="1" applyBorder="1" applyAlignment="1">
      <alignment horizontal="center"/>
    </xf>
    <xf numFmtId="0" fontId="2" fillId="2" borderId="43" xfId="0" applyFont="1" applyFill="1" applyBorder="1" applyAlignment="1">
      <alignment horizontal="center"/>
    </xf>
    <xf numFmtId="0" fontId="2" fillId="2" borderId="44" xfId="0" applyFont="1" applyFill="1" applyBorder="1" applyAlignment="1">
      <alignment horizontal="center"/>
    </xf>
    <xf numFmtId="0" fontId="2" fillId="2" borderId="45" xfId="0" applyFont="1" applyFill="1" applyBorder="1" applyAlignment="1">
      <alignment horizontal="center"/>
    </xf>
    <xf numFmtId="0" fontId="7" fillId="0" borderId="0" xfId="0" applyFont="1" applyAlignment="1">
      <alignment horizontal="center"/>
    </xf>
    <xf numFmtId="0" fontId="0" fillId="0" borderId="0" xfId="0" applyAlignment="1">
      <alignment horizontal="center"/>
    </xf>
    <xf numFmtId="0" fontId="2" fillId="2" borderId="35" xfId="0" applyFont="1" applyFill="1" applyBorder="1" applyAlignment="1">
      <alignment horizontal="center"/>
    </xf>
    <xf numFmtId="0" fontId="2" fillId="2" borderId="37" xfId="0" applyFont="1" applyFill="1" applyBorder="1" applyAlignment="1">
      <alignment horizontal="left" vertical="top"/>
    </xf>
    <xf numFmtId="0" fontId="2" fillId="2" borderId="38" xfId="0" applyFont="1" applyFill="1" applyBorder="1" applyAlignment="1">
      <alignment horizontal="left" vertical="top"/>
    </xf>
    <xf numFmtId="0" fontId="2" fillId="2" borderId="39" xfId="0" applyFont="1" applyFill="1" applyBorder="1" applyAlignment="1">
      <alignment horizontal="left" vertical="top"/>
    </xf>
    <xf numFmtId="0" fontId="2" fillId="2" borderId="40" xfId="0" applyFont="1" applyFill="1" applyBorder="1" applyAlignment="1">
      <alignment horizontal="left" vertical="top"/>
    </xf>
    <xf numFmtId="0" fontId="5" fillId="2" borderId="41" xfId="0" applyFont="1" applyFill="1" applyBorder="1" applyAlignment="1">
      <alignment horizontal="center" vertical="top" wrapText="1"/>
    </xf>
    <xf numFmtId="0" fontId="5" fillId="2" borderId="45" xfId="0" applyFont="1" applyFill="1" applyBorder="1" applyAlignment="1">
      <alignment horizontal="center" vertical="top" wrapText="1"/>
    </xf>
    <xf numFmtId="0" fontId="5" fillId="2" borderId="42" xfId="0" applyFont="1" applyFill="1" applyBorder="1" applyAlignment="1">
      <alignment horizontal="center" vertical="top" wrapText="1"/>
    </xf>
    <xf numFmtId="0" fontId="5" fillId="2" borderId="44" xfId="0" applyFont="1" applyFill="1" applyBorder="1" applyAlignment="1">
      <alignment horizontal="center" vertical="top" wrapText="1"/>
    </xf>
    <xf numFmtId="0" fontId="0" fillId="9" borderId="0" xfId="0" applyFill="1" applyAlignment="1">
      <alignment horizontal="center"/>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xf numFmtId="0" fontId="0" fillId="0" borderId="29" xfId="0" applyBorder="1" applyAlignment="1">
      <alignment horizontal="left"/>
    </xf>
    <xf numFmtId="0" fontId="0" fillId="0" borderId="46" xfId="0" applyBorder="1" applyAlignment="1">
      <alignment horizontal="left"/>
    </xf>
    <xf numFmtId="0" fontId="0" fillId="0" borderId="33" xfId="0" applyBorder="1" applyAlignment="1">
      <alignment horizontal="left"/>
    </xf>
    <xf numFmtId="0" fontId="7" fillId="0" borderId="29" xfId="0" applyFont="1" applyBorder="1" applyAlignment="1">
      <alignment horizontal="left"/>
    </xf>
    <xf numFmtId="164" fontId="0" fillId="9" borderId="30" xfId="0" applyNumberFormat="1" applyFill="1" applyBorder="1"/>
    <xf numFmtId="0" fontId="0" fillId="9" borderId="27" xfId="0" applyFill="1" applyBorder="1"/>
    <xf numFmtId="164" fontId="0" fillId="9" borderId="27" xfId="0" applyNumberFormat="1" applyFill="1" applyBorder="1"/>
    <xf numFmtId="1" fontId="0" fillId="9" borderId="28" xfId="0" applyNumberFormat="1" applyFill="1" applyBorder="1" applyAlignment="1">
      <alignment horizontal="right"/>
    </xf>
    <xf numFmtId="1" fontId="10" fillId="9" borderId="32" xfId="0" applyNumberFormat="1" applyFont="1" applyFill="1" applyBorder="1" applyAlignment="1">
      <alignment horizontal="center"/>
    </xf>
    <xf numFmtId="14" fontId="7" fillId="9" borderId="40" xfId="0" applyNumberFormat="1" applyFont="1" applyFill="1" applyBorder="1" applyAlignment="1">
      <alignment horizontal="right"/>
    </xf>
    <xf numFmtId="0" fontId="7" fillId="9" borderId="27" xfId="0" applyFont="1" applyFill="1" applyBorder="1" applyAlignment="1">
      <alignment horizontal="right"/>
    </xf>
    <xf numFmtId="165" fontId="7" fillId="9" borderId="27" xfId="0" applyNumberFormat="1" applyFont="1" applyFill="1" applyBorder="1" applyAlignment="1">
      <alignment horizontal="right"/>
    </xf>
    <xf numFmtId="0" fontId="7" fillId="9" borderId="32" xfId="0" applyFont="1" applyFill="1" applyBorder="1" applyAlignment="1">
      <alignment horizontal="right"/>
    </xf>
    <xf numFmtId="1" fontId="7" fillId="9" borderId="47" xfId="0" applyNumberFormat="1" applyFont="1" applyFill="1" applyBorder="1" applyAlignment="1">
      <alignment horizontal="right"/>
    </xf>
    <xf numFmtId="14" fontId="7" fillId="9" borderId="32" xfId="0" applyNumberFormat="1" applyFont="1" applyFill="1" applyBorder="1" applyAlignment="1">
      <alignment horizontal="right"/>
    </xf>
    <xf numFmtId="164" fontId="7" fillId="9" borderId="27" xfId="0" applyNumberFormat="1" applyFont="1" applyFill="1" applyBorder="1"/>
    <xf numFmtId="164" fontId="7" fillId="9" borderId="27" xfId="0" applyNumberFormat="1" applyFont="1" applyFill="1" applyBorder="1" applyAlignment="1">
      <alignment horizontal="right"/>
    </xf>
    <xf numFmtId="164" fontId="7" fillId="9" borderId="28" xfId="0" applyNumberFormat="1" applyFont="1" applyFill="1" applyBorder="1"/>
    <xf numFmtId="9" fontId="7" fillId="9" borderId="30" xfId="0" applyNumberFormat="1" applyFont="1" applyFill="1" applyBorder="1"/>
    <xf numFmtId="9" fontId="7" fillId="9" borderId="27" xfId="0" applyNumberFormat="1" applyFont="1" applyFill="1" applyBorder="1"/>
    <xf numFmtId="165" fontId="7" fillId="9" borderId="28" xfId="0" applyNumberFormat="1" applyFont="1" applyFill="1" applyBorder="1" applyAlignment="1">
      <alignment horizontal="right"/>
    </xf>
    <xf numFmtId="164" fontId="7" fillId="9" borderId="30" xfId="0" applyNumberFormat="1" applyFont="1" applyFill="1" applyBorder="1"/>
    <xf numFmtId="1" fontId="7" fillId="9" borderId="30" xfId="0" applyNumberFormat="1" applyFont="1" applyFill="1" applyBorder="1" applyAlignment="1">
      <alignment horizontal="right"/>
    </xf>
    <xf numFmtId="1" fontId="7" fillId="9" borderId="27" xfId="0" applyNumberFormat="1" applyFont="1" applyFill="1" applyBorder="1" applyAlignment="1">
      <alignment horizontal="right"/>
    </xf>
    <xf numFmtId="1" fontId="7" fillId="9" borderId="27" xfId="0" applyNumberFormat="1" applyFont="1" applyFill="1" applyBorder="1"/>
    <xf numFmtId="2" fontId="7" fillId="9" borderId="30" xfId="0" applyNumberFormat="1" applyFont="1" applyFill="1" applyBorder="1"/>
    <xf numFmtId="2" fontId="7" fillId="9" borderId="27" xfId="0" applyNumberFormat="1" applyFont="1" applyFill="1" applyBorder="1"/>
    <xf numFmtId="2" fontId="7" fillId="9" borderId="28" xfId="0" applyNumberFormat="1" applyFont="1" applyFill="1" applyBorder="1"/>
    <xf numFmtId="168" fontId="7" fillId="9" borderId="30" xfId="0" applyNumberFormat="1" applyFont="1" applyFill="1" applyBorder="1" applyAlignment="1">
      <alignment horizontal="right"/>
    </xf>
    <xf numFmtId="168" fontId="7" fillId="9" borderId="27" xfId="0" applyNumberFormat="1" applyFont="1" applyFill="1" applyBorder="1" applyAlignment="1">
      <alignment horizontal="right"/>
    </xf>
    <xf numFmtId="168" fontId="7" fillId="9" borderId="28" xfId="0" applyNumberFormat="1" applyFont="1" applyFill="1" applyBorder="1" applyAlignment="1">
      <alignment horizontal="right"/>
    </xf>
    <xf numFmtId="0" fontId="7" fillId="4" borderId="0" xfId="0" applyFont="1" applyFill="1" applyAlignment="1">
      <alignment horizontal="left"/>
    </xf>
  </cellXfs>
  <cellStyles count="1">
    <cellStyle name="Normal" xfId="0" builtinId="0"/>
  </cellStyles>
  <dxfs count="276">
    <dxf>
      <fill>
        <patternFill>
          <bgColor theme="9" tint="0.79998168889431442"/>
        </patternFill>
      </fill>
    </dxf>
    <dxf>
      <fill>
        <patternFill>
          <bgColor theme="9"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lor rgb="FFFF0000"/>
      </font>
    </dxf>
    <dxf>
      <font>
        <b/>
        <i val="0"/>
        <condense val="0"/>
        <extend val="0"/>
      </font>
      <fill>
        <patternFill>
          <bgColor indexed="42"/>
        </patternFill>
      </fill>
    </dxf>
    <dxf>
      <font>
        <condense val="0"/>
        <extend val="0"/>
        <color indexed="22"/>
      </font>
    </dxf>
    <dxf>
      <font>
        <b/>
        <i val="0"/>
        <color rgb="FFFF0000"/>
      </font>
    </dxf>
    <dxf>
      <font>
        <b/>
        <i val="0"/>
        <condense val="0"/>
        <extend val="0"/>
      </font>
      <fill>
        <patternFill>
          <bgColor indexed="42"/>
        </patternFill>
      </fill>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lor auto="1"/>
      </font>
      <fill>
        <patternFill>
          <bgColor rgb="FFFF5050"/>
        </patternFill>
      </fill>
    </dxf>
    <dxf>
      <font>
        <b/>
        <i val="0"/>
        <color auto="1"/>
      </font>
      <fill>
        <patternFill>
          <bgColor rgb="FFFF5050"/>
        </patternFill>
      </fill>
    </dxf>
    <dxf>
      <font>
        <b/>
        <i val="0"/>
        <color theme="1"/>
      </font>
      <fill>
        <patternFill patternType="solid">
          <fgColor indexed="64"/>
          <bgColor rgb="FFFFFF99"/>
        </patternFill>
      </fill>
    </dxf>
    <dxf>
      <font>
        <b/>
        <i val="0"/>
        <color theme="1"/>
      </font>
      <fill>
        <patternFill patternType="solid">
          <fgColor indexed="64"/>
          <bgColor rgb="FFFFFF99"/>
        </patternFill>
      </fill>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lor rgb="FFFF0000"/>
      </font>
    </dxf>
    <dxf>
      <font>
        <b/>
        <i val="0"/>
        <condense val="0"/>
        <extend val="0"/>
      </font>
      <fill>
        <patternFill>
          <bgColor indexed="42"/>
        </patternFill>
      </fill>
    </dxf>
    <dxf>
      <font>
        <condense val="0"/>
        <extend val="0"/>
        <color indexed="22"/>
      </font>
    </dxf>
    <dxf>
      <font>
        <b/>
        <i val="0"/>
        <color rgb="FFFF0000"/>
      </font>
    </dxf>
    <dxf>
      <font>
        <b/>
        <i val="0"/>
        <condense val="0"/>
        <extend val="0"/>
      </font>
      <fill>
        <patternFill>
          <bgColor indexed="42"/>
        </patternFill>
      </fill>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condense val="0"/>
        <extend val="0"/>
        <color indexed="22"/>
      </font>
    </dxf>
    <dxf>
      <font>
        <condense val="0"/>
        <extend val="0"/>
        <color indexed="2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lor rgb="FFFF0000"/>
      </font>
    </dxf>
    <dxf>
      <font>
        <b/>
        <i val="0"/>
        <condense val="0"/>
        <extend val="0"/>
        <color indexed="12"/>
      </font>
    </dxf>
    <dxf>
      <font>
        <b/>
        <i val="0"/>
        <condense val="0"/>
        <extend val="0"/>
        <color indexed="10"/>
      </font>
    </dxf>
    <dxf>
      <font>
        <b/>
        <i val="0"/>
        <condense val="0"/>
        <extend val="0"/>
      </font>
      <fill>
        <patternFill>
          <bgColor indexed="10"/>
        </patternFill>
      </fill>
    </dxf>
    <dxf>
      <font>
        <b/>
        <i val="0"/>
        <condense val="0"/>
        <extend val="0"/>
      </font>
      <fill>
        <patternFill>
          <bgColor indexed="10"/>
        </patternFill>
      </fill>
    </dxf>
    <dxf>
      <font>
        <b/>
        <i val="0"/>
        <condense val="0"/>
        <extend val="0"/>
        <color indexed="39"/>
      </font>
    </dxf>
    <dxf>
      <font>
        <b/>
        <i val="0"/>
        <condense val="0"/>
        <extend val="0"/>
        <color indexed="10"/>
      </font>
    </dxf>
    <dxf>
      <font>
        <condense val="0"/>
        <extend val="0"/>
      </font>
    </dxf>
    <dxf>
      <font>
        <b/>
        <i val="0"/>
        <condense val="0"/>
        <extend val="0"/>
      </font>
      <fill>
        <patternFill>
          <bgColor indexed="10"/>
        </patternFill>
      </fill>
    </dxf>
    <dxf>
      <font>
        <b/>
        <i val="0"/>
        <condense val="0"/>
        <extend val="0"/>
        <color indexed="12"/>
      </font>
    </dxf>
    <dxf>
      <font>
        <b/>
        <i val="0"/>
        <condense val="0"/>
        <extend val="0"/>
        <color indexed="10"/>
      </font>
    </dxf>
    <dxf>
      <font>
        <b/>
        <i val="0"/>
        <condense val="0"/>
        <extend val="0"/>
      </font>
      <fill>
        <patternFill>
          <bgColor indexed="10"/>
        </patternFill>
      </fill>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lor rgb="FFFF0000"/>
      </font>
    </dxf>
    <dxf>
      <font>
        <b/>
        <i val="0"/>
        <condense val="0"/>
        <extend val="0"/>
        <color indexed="12"/>
      </font>
    </dxf>
    <dxf>
      <font>
        <b/>
        <i val="0"/>
        <condense val="0"/>
        <extend val="0"/>
        <color indexed="10"/>
      </font>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color indexed="39"/>
      </font>
    </dxf>
    <dxf>
      <font>
        <b/>
        <i val="0"/>
        <condense val="0"/>
        <extend val="0"/>
        <color indexed="10"/>
      </font>
    </dxf>
    <dxf>
      <font>
        <condense val="0"/>
        <extend val="0"/>
      </font>
    </dxf>
    <dxf>
      <font>
        <b/>
        <i val="0"/>
        <condense val="0"/>
        <extend val="0"/>
      </font>
      <fill>
        <patternFill>
          <bgColor indexed="10"/>
        </patternFill>
      </fill>
    </dxf>
    <dxf>
      <font>
        <b/>
        <i val="0"/>
        <condense val="0"/>
        <extend val="0"/>
        <color indexed="12"/>
      </font>
    </dxf>
    <dxf>
      <font>
        <b/>
        <i val="0"/>
        <condense val="0"/>
        <extend val="0"/>
        <color indexed="10"/>
      </font>
    </dxf>
    <dxf>
      <font>
        <b/>
        <i val="0"/>
        <condense val="0"/>
        <extend val="0"/>
        <color indexed="39"/>
      </font>
    </dxf>
    <dxf>
      <font>
        <b/>
        <i val="0"/>
        <condense val="0"/>
        <extend val="0"/>
        <color indexed="10"/>
      </font>
    </dxf>
    <dxf>
      <font>
        <condense val="0"/>
        <extend val="0"/>
      </font>
    </dxf>
    <dxf>
      <font>
        <b/>
        <i val="0"/>
        <condense val="0"/>
        <extend val="0"/>
      </font>
      <fill>
        <patternFill>
          <bgColor indexed="10"/>
        </patternFill>
      </fill>
    </dxf>
    <dxf>
      <font>
        <b/>
        <i val="0"/>
        <condense val="0"/>
        <extend val="0"/>
        <color indexed="12"/>
      </font>
    </dxf>
    <dxf>
      <font>
        <b/>
        <i val="0"/>
        <condense val="0"/>
        <extend val="0"/>
        <color indexed="10"/>
      </font>
    </dxf>
    <dxf>
      <font>
        <b/>
        <i val="0"/>
        <condense val="0"/>
        <extend val="0"/>
        <color indexed="39"/>
      </font>
    </dxf>
    <dxf>
      <font>
        <b/>
        <i val="0"/>
        <condense val="0"/>
        <extend val="0"/>
        <color indexed="10"/>
      </font>
    </dxf>
    <dxf>
      <font>
        <condense val="0"/>
        <extend val="0"/>
      </font>
    </dxf>
    <dxf>
      <font>
        <b/>
        <i val="0"/>
        <condense val="0"/>
        <extend val="0"/>
      </font>
      <fill>
        <patternFill>
          <bgColor indexed="10"/>
        </patternFill>
      </fill>
    </dxf>
    <dxf>
      <font>
        <b/>
        <i val="0"/>
        <condense val="0"/>
        <extend val="0"/>
        <color indexed="12"/>
      </font>
    </dxf>
    <dxf>
      <font>
        <b/>
        <i val="0"/>
        <condense val="0"/>
        <extend val="0"/>
        <color indexed="10"/>
      </font>
    </dxf>
    <dxf>
      <font>
        <b/>
        <i val="0"/>
        <condense val="0"/>
        <extend val="0"/>
        <color indexed="39"/>
      </font>
    </dxf>
    <dxf>
      <font>
        <b/>
        <i val="0"/>
        <condense val="0"/>
        <extend val="0"/>
        <color indexed="10"/>
      </font>
    </dxf>
    <dxf>
      <font>
        <condense val="0"/>
        <extend val="0"/>
      </font>
    </dxf>
    <dxf>
      <font>
        <b/>
        <i val="0"/>
        <condense val="0"/>
        <extend val="0"/>
      </font>
      <fill>
        <patternFill>
          <bgColor indexed="10"/>
        </patternFill>
      </fill>
    </dxf>
    <dxf>
      <fill>
        <patternFill>
          <bgColor theme="9"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5" tint="0.79998168889431442"/>
        </patternFill>
      </fill>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lor rgb="FFFF0000"/>
      </font>
    </dxf>
    <dxf>
      <font>
        <b/>
        <i val="0"/>
        <condense val="0"/>
        <extend val="0"/>
      </font>
      <fill>
        <patternFill>
          <bgColor indexed="42"/>
        </patternFill>
      </fill>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ndense val="0"/>
        <extend val="0"/>
        <color indexed="39"/>
      </font>
    </dxf>
    <dxf>
      <font>
        <b/>
        <i val="0"/>
        <condense val="0"/>
        <extend val="0"/>
        <color indexed="10"/>
      </font>
    </dxf>
    <dxf>
      <font>
        <condense val="0"/>
        <extend val="0"/>
        <color indexed="22"/>
      </font>
    </dxf>
    <dxf>
      <font>
        <b/>
        <i val="0"/>
        <color auto="1"/>
      </font>
      <fill>
        <patternFill>
          <bgColor rgb="FFFF5050"/>
        </patternFill>
      </fill>
    </dxf>
    <dxf>
      <font>
        <b/>
        <i val="0"/>
        <color theme="1"/>
      </font>
      <fill>
        <patternFill patternType="solid">
          <fgColor indexed="64"/>
          <bgColor rgb="FFFFFF99"/>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39"/>
      </font>
    </dxf>
    <dxf>
      <font>
        <b/>
        <i val="0"/>
        <condense val="0"/>
        <extend val="0"/>
        <color indexed="10"/>
      </font>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lor rgb="FFFF0000"/>
      </font>
    </dxf>
    <dxf>
      <font>
        <b/>
        <i val="0"/>
        <condense val="0"/>
        <extend val="0"/>
      </font>
      <fill>
        <patternFill>
          <bgColor indexed="42"/>
        </patternFill>
      </fill>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condense val="0"/>
        <extend val="0"/>
        <color indexed="22"/>
      </font>
    </dxf>
    <dxf>
      <fill>
        <patternFill>
          <bgColor theme="4" tint="0.79998168889431442"/>
        </patternFill>
      </fill>
    </dxf>
    <dxf>
      <fill>
        <patternFill>
          <bgColor theme="5" tint="0.79998168889431442"/>
        </patternFill>
      </fill>
    </dxf>
    <dxf>
      <fill>
        <patternFill>
          <bgColor theme="4" tint="0.79998168889431442"/>
        </patternFill>
      </fill>
    </dxf>
    <dxf>
      <font>
        <b/>
        <i val="0"/>
        <condense val="0"/>
        <extend val="0"/>
        <color indexed="39"/>
      </font>
    </dxf>
    <dxf>
      <font>
        <b/>
        <i val="0"/>
        <condense val="0"/>
        <extend val="0"/>
        <color indexed="10"/>
      </font>
    </dxf>
    <dxf>
      <font>
        <b/>
        <i val="0"/>
        <color rgb="FF0000FF"/>
      </font>
    </dxf>
    <dxf>
      <font>
        <b val="0"/>
        <i val="0"/>
        <color auto="1"/>
      </font>
    </dxf>
    <dxf>
      <font>
        <b/>
        <i val="0"/>
        <color rgb="FFFF0000"/>
      </font>
    </dxf>
    <dxf>
      <fill>
        <patternFill>
          <bgColor theme="5" tint="0.79998168889431442"/>
        </patternFill>
      </fill>
    </dxf>
    <dxf>
      <fill>
        <patternFill>
          <bgColor theme="5" tint="0.79998168889431442"/>
        </patternFill>
      </fill>
    </dxf>
    <dxf>
      <font>
        <b/>
        <i val="0"/>
        <color auto="1"/>
      </font>
      <fill>
        <patternFill>
          <bgColor rgb="FFFF5050"/>
        </patternFill>
      </fill>
    </dxf>
    <dxf>
      <font>
        <b/>
        <i val="0"/>
        <color theme="1"/>
      </font>
      <fill>
        <patternFill patternType="solid">
          <fgColor indexed="64"/>
          <bgColor rgb="FFFFFF99"/>
        </patternFill>
      </fill>
    </dxf>
    <dxf>
      <font>
        <condense val="0"/>
        <extend val="0"/>
        <color indexed="22"/>
      </font>
    </dxf>
    <dxf>
      <font>
        <b/>
        <i val="0"/>
        <condense val="0"/>
        <extend val="0"/>
      </font>
      <fill>
        <patternFill>
          <bgColor indexed="42"/>
        </patternFill>
      </fill>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condense val="0"/>
        <extend val="0"/>
        <color indexed="22"/>
      </font>
    </dxf>
    <dxf>
      <fill>
        <patternFill>
          <bgColor theme="4"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5" tint="0.79998168889431442"/>
        </patternFill>
      </fill>
    </dxf>
    <dxf>
      <fill>
        <patternFill>
          <bgColor theme="4" tint="0.79998168889431442"/>
        </patternFill>
      </fill>
    </dxf>
    <dxf>
      <font>
        <b/>
        <i val="0"/>
        <condense val="0"/>
        <extend val="0"/>
        <color indexed="39"/>
      </font>
    </dxf>
    <dxf>
      <font>
        <b/>
        <i val="0"/>
        <condense val="0"/>
        <extend val="0"/>
        <color indexed="10"/>
      </font>
    </dxf>
    <dxf>
      <font>
        <b/>
        <i val="0"/>
        <color rgb="FF0000FF"/>
      </font>
    </dxf>
    <dxf>
      <font>
        <b val="0"/>
        <i val="0"/>
        <color auto="1"/>
      </font>
    </dxf>
    <dxf>
      <font>
        <b/>
        <i val="0"/>
        <color rgb="FFFF0000"/>
      </font>
    </dxf>
    <dxf>
      <fill>
        <patternFill>
          <bgColor theme="5" tint="0.79998168889431442"/>
        </patternFill>
      </fill>
    </dxf>
    <dxf>
      <fill>
        <patternFill>
          <bgColor theme="5" tint="0.79998168889431442"/>
        </patternFill>
      </fill>
    </dxf>
    <dxf>
      <font>
        <b/>
        <i val="0"/>
        <color auto="1"/>
      </font>
      <fill>
        <patternFill>
          <bgColor rgb="FFFF5050"/>
        </patternFill>
      </fill>
    </dxf>
    <dxf>
      <font>
        <b/>
        <i val="0"/>
        <color theme="1"/>
      </font>
      <fill>
        <patternFill patternType="solid">
          <fgColor indexed="64"/>
          <bgColor rgb="FFFFFF99"/>
        </patternFill>
      </fill>
    </dxf>
    <dxf>
      <font>
        <b/>
        <i val="0"/>
        <condense val="0"/>
        <extend val="0"/>
        <color indexed="22"/>
      </font>
      <fill>
        <patternFill>
          <bgColor rgb="FFFF5050"/>
        </patternFill>
      </fill>
    </dxf>
    <dxf>
      <font>
        <b/>
        <i val="0"/>
        <condense val="0"/>
        <extend val="0"/>
        <color indexed="22"/>
      </font>
      <fill>
        <patternFill>
          <bgColor rgb="FFFF5050"/>
        </patternFill>
      </fill>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font>
      <fill>
        <patternFill>
          <bgColor indexed="42"/>
        </patternFill>
      </fill>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condense val="0"/>
        <extend val="0"/>
        <color indexed="22"/>
      </font>
    </dxf>
    <dxf>
      <fill>
        <patternFill>
          <bgColor theme="4" tint="0.79998168889431442"/>
        </patternFill>
      </fill>
    </dxf>
    <dxf>
      <fill>
        <patternFill>
          <bgColor theme="5" tint="0.79998168889431442"/>
        </patternFill>
      </fill>
    </dxf>
    <dxf>
      <fill>
        <patternFill>
          <bgColor theme="4" tint="0.79998168889431442"/>
        </patternFill>
      </fill>
    </dxf>
    <dxf>
      <font>
        <b/>
        <i val="0"/>
        <condense val="0"/>
        <extend val="0"/>
        <color indexed="39"/>
      </font>
    </dxf>
    <dxf>
      <font>
        <b/>
        <i val="0"/>
        <condense val="0"/>
        <extend val="0"/>
        <color indexed="10"/>
      </font>
    </dxf>
    <dxf>
      <font>
        <b/>
        <i val="0"/>
        <color rgb="FF0000FF"/>
      </font>
    </dxf>
    <dxf>
      <font>
        <b val="0"/>
        <i val="0"/>
        <color auto="1"/>
      </font>
    </dxf>
    <dxf>
      <font>
        <b/>
        <i val="0"/>
        <color rgb="FFFF0000"/>
      </font>
    </dxf>
    <dxf>
      <fill>
        <patternFill>
          <bgColor theme="5" tint="0.79998168889431442"/>
        </patternFill>
      </fill>
    </dxf>
    <dxf>
      <fill>
        <patternFill>
          <bgColor theme="5" tint="0.79998168889431442"/>
        </patternFill>
      </fill>
    </dxf>
    <dxf>
      <font>
        <b/>
        <i val="0"/>
        <color auto="1"/>
      </font>
      <fill>
        <patternFill>
          <bgColor rgb="FFFF5050"/>
        </patternFill>
      </fill>
    </dxf>
    <dxf>
      <font>
        <b/>
        <i val="0"/>
        <color theme="1"/>
      </font>
      <fill>
        <patternFill patternType="solid">
          <fgColor indexed="64"/>
          <bgColor rgb="FFFFFF99"/>
        </patternFill>
      </fill>
    </dxf>
    <dxf>
      <font>
        <condense val="0"/>
        <extend val="0"/>
        <color indexed="22"/>
      </font>
    </dxf>
    <dxf>
      <font>
        <b/>
        <i val="0"/>
        <condense val="0"/>
        <extend val="0"/>
      </font>
      <fill>
        <patternFill>
          <bgColor indexed="42"/>
        </patternFill>
      </fill>
    </dxf>
    <dxf>
      <font>
        <condense val="0"/>
        <extend val="0"/>
        <color indexed="22"/>
      </font>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b/>
        <i val="0"/>
        <condense val="0"/>
        <extend val="0"/>
        <color indexed="22"/>
      </font>
      <fill>
        <patternFill>
          <bgColor rgb="FFFF5050"/>
        </patternFill>
      </fill>
    </dxf>
    <dxf>
      <font>
        <condense val="0"/>
        <extend val="0"/>
        <color indexed="22"/>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i val="0"/>
        <condense val="0"/>
        <extend val="0"/>
        <color indexed="10"/>
      </font>
    </dxf>
    <dxf>
      <font>
        <b/>
        <i val="0"/>
        <color rgb="FFFF0000"/>
      </font>
    </dxf>
    <dxf>
      <font>
        <b/>
        <i val="0"/>
        <condense val="0"/>
        <extend val="0"/>
        <color indexed="12"/>
      </font>
    </dxf>
    <dxf>
      <font>
        <b/>
        <i val="0"/>
        <condense val="0"/>
        <extend val="0"/>
        <color indexed="10"/>
      </font>
    </dxf>
    <dxf>
      <font>
        <b/>
        <i val="0"/>
        <condense val="0"/>
        <extend val="0"/>
      </font>
      <fill>
        <patternFill>
          <bgColor indexed="10"/>
        </patternFill>
      </fill>
    </dxf>
    <dxf>
      <font>
        <b/>
        <i val="0"/>
        <condense val="0"/>
        <extend val="0"/>
      </font>
      <fill>
        <patternFill>
          <bgColor indexed="10"/>
        </patternFill>
      </fill>
    </dxf>
    <dxf>
      <font>
        <b/>
        <i val="0"/>
        <condense val="0"/>
        <extend val="0"/>
        <color indexed="39"/>
      </font>
    </dxf>
    <dxf>
      <font>
        <b/>
        <i val="0"/>
        <condense val="0"/>
        <extend val="0"/>
        <color indexed="10"/>
      </font>
    </dxf>
    <dxf>
      <font>
        <condense val="0"/>
        <extend val="0"/>
      </font>
    </dxf>
    <dxf>
      <font>
        <b/>
        <i val="0"/>
        <condense val="0"/>
        <extend val="0"/>
      </font>
      <fill>
        <patternFill>
          <bgColor indexed="10"/>
        </patternFill>
      </fill>
    </dxf>
    <dxf>
      <font>
        <b/>
        <i val="0"/>
        <condense val="0"/>
        <extend val="0"/>
        <color indexed="12"/>
      </font>
    </dxf>
    <dxf>
      <font>
        <b/>
        <i val="0"/>
        <condense val="0"/>
        <extend val="0"/>
        <color indexed="10"/>
      </font>
    </dxf>
    <dxf>
      <font>
        <b/>
        <i val="0"/>
        <condense val="0"/>
        <extend val="0"/>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queryTables/queryTable1.xml><?xml version="1.0" encoding="utf-8"?>
<queryTable xmlns="http://schemas.openxmlformats.org/spreadsheetml/2006/main" name="AllVP2Tags-121" refreshOnLoad="1" connectionId="2" autoFormatId="16" applyNumberFormats="0" applyBorderFormats="0" applyFontFormats="1" applyPatternFormats="1" applyAlignmentFormats="0" applyWidthHeightFormats="0"/>
</file>

<file path=xl/queryTables/queryTable10.xml><?xml version="1.0" encoding="utf-8"?>
<queryTable xmlns="http://schemas.openxmlformats.org/spreadsheetml/2006/main" name="AllVP2Tags-132" refreshOnLoad="1" connectionId="11" autoFormatId="16" applyNumberFormats="0" applyBorderFormats="0" applyFontFormats="1" applyPatternFormats="1" applyAlignmentFormats="0" applyWidthHeightFormats="0"/>
</file>

<file path=xl/queryTables/queryTable11.xml><?xml version="1.0" encoding="utf-8"?>
<queryTable xmlns="http://schemas.openxmlformats.org/spreadsheetml/2006/main" name="AllVP2Tags-133" refreshOnLoad="1" connectionId="12" autoFormatId="16" applyNumberFormats="0" applyBorderFormats="0" applyFontFormats="1" applyPatternFormats="1" applyAlignmentFormats="0" applyWidthHeightFormats="0"/>
</file>

<file path=xl/queryTables/queryTable12.xml><?xml version="1.0" encoding="utf-8"?>
<queryTable xmlns="http://schemas.openxmlformats.org/spreadsheetml/2006/main" name="AllVP2Tags-135" refreshOnLoad="1" connectionId="13" autoFormatId="16" applyNumberFormats="0" applyBorderFormats="0" applyFontFormats="1" applyPatternFormats="1" applyAlignmentFormats="0" applyWidthHeightFormats="0"/>
</file>

<file path=xl/queryTables/queryTable13.xml><?xml version="1.0" encoding="utf-8"?>
<queryTable xmlns="http://schemas.openxmlformats.org/spreadsheetml/2006/main" name="AllVP2Tags-136" refreshOnLoad="1" connectionId="14" autoFormatId="16" applyNumberFormats="0" applyBorderFormats="0" applyFontFormats="1" applyPatternFormats="1" applyAlignmentFormats="0" applyWidthHeightFormats="0"/>
</file>

<file path=xl/queryTables/queryTable14.xml><?xml version="1.0" encoding="utf-8"?>
<queryTable xmlns="http://schemas.openxmlformats.org/spreadsheetml/2006/main" name="AllVP2Tags-136A" refreshOnLoad="1" connectionId="15" autoFormatId="16" applyNumberFormats="0" applyBorderFormats="0" applyFontFormats="1" applyPatternFormats="1" applyAlignmentFormats="0" applyWidthHeightFormats="0"/>
</file>

<file path=xl/queryTables/queryTable15.xml><?xml version="1.0" encoding="utf-8"?>
<queryTable xmlns="http://schemas.openxmlformats.org/spreadsheetml/2006/main" name="AllVP2Tags-137" refreshOnLoad="1" connectionId="16" autoFormatId="16" applyNumberFormats="0" applyBorderFormats="0" applyFontFormats="1" applyPatternFormats="1" applyAlignmentFormats="0" applyWidthHeightFormats="0"/>
</file>

<file path=xl/queryTables/queryTable16.xml><?xml version="1.0" encoding="utf-8"?>
<queryTable xmlns="http://schemas.openxmlformats.org/spreadsheetml/2006/main" name="AllVP2Tags-137A" refreshOnLoad="1" connectionId="17" autoFormatId="16" applyNumberFormats="0" applyBorderFormats="0" applyFontFormats="1" applyPatternFormats="1" applyAlignmentFormats="0" applyWidthHeightFormats="0"/>
</file>

<file path=xl/queryTables/queryTable17.xml><?xml version="1.0" encoding="utf-8"?>
<queryTable xmlns="http://schemas.openxmlformats.org/spreadsheetml/2006/main" name="AllVP2Tags-145" refreshOnLoad="1" connectionId="18" autoFormatId="16" applyNumberFormats="0" applyBorderFormats="0" applyFontFormats="1" applyPatternFormats="1" applyAlignmentFormats="0" applyWidthHeightFormats="0"/>
</file>

<file path=xl/queryTables/queryTable18.xml><?xml version="1.0" encoding="utf-8"?>
<queryTable xmlns="http://schemas.openxmlformats.org/spreadsheetml/2006/main" name="AllVP2Tags-148" refreshOnLoad="1" connectionId="19" autoFormatId="16" applyNumberFormats="0" applyBorderFormats="0" applyFontFormats="1" applyPatternFormats="1" applyAlignmentFormats="0" applyWidthHeightFormats="0"/>
</file>

<file path=xl/queryTables/queryTable19.xml><?xml version="1.0" encoding="utf-8"?>
<queryTable xmlns="http://schemas.openxmlformats.org/spreadsheetml/2006/main" name="AllVP2Tags-151" refreshOnLoad="1" connectionId="20" autoFormatId="16" applyNumberFormats="0" applyBorderFormats="0" applyFontFormats="1" applyPatternFormats="1" applyAlignmentFormats="0" applyWidthHeightFormats="0"/>
</file>

<file path=xl/queryTables/queryTable2.xml><?xml version="1.0" encoding="utf-8"?>
<queryTable xmlns="http://schemas.openxmlformats.org/spreadsheetml/2006/main" name="AllVP2Tags-122" refreshOnLoad="1" connectionId="3" autoFormatId="16" applyNumberFormats="0" applyBorderFormats="0" applyFontFormats="1" applyPatternFormats="1" applyAlignmentFormats="0" applyWidthHeightFormats="0"/>
</file>

<file path=xl/queryTables/queryTable20.xml><?xml version="1.0" encoding="utf-8"?>
<queryTable xmlns="http://schemas.openxmlformats.org/spreadsheetml/2006/main" name="AllVP2Tags-152" refreshOnLoad="1" connectionId="21" autoFormatId="16" applyNumberFormats="0" applyBorderFormats="0" applyFontFormats="1" applyPatternFormats="1" applyAlignmentFormats="0" applyWidthHeightFormats="0"/>
</file>

<file path=xl/queryTables/queryTable21.xml><?xml version="1.0" encoding="utf-8"?>
<queryTable xmlns="http://schemas.openxmlformats.org/spreadsheetml/2006/main" name="AllVP2Tags-HQ" refreshOnLoad="1" connectionId="1" autoFormatId="16" applyNumberFormats="0" applyBorderFormats="0" applyFontFormats="1" applyPatternFormats="1" applyAlignmentFormats="0" applyWidthHeightFormats="0"/>
</file>

<file path=xl/queryTables/queryTable22.xml><?xml version="1.0" encoding="utf-8"?>
<queryTable xmlns="http://schemas.openxmlformats.org/spreadsheetml/2006/main" name="AllVP2Tags-SWWP" refreshOnLoad="1" connectionId="26" autoFormatId="16" applyNumberFormats="0" applyBorderFormats="0" applyFontFormats="1" applyPatternFormats="1" applyAlignmentFormats="0" applyWidthHeightFormats="0"/>
</file>

<file path=xl/queryTables/queryTable23.xml><?xml version="1.0" encoding="utf-8"?>
<queryTable xmlns="http://schemas.openxmlformats.org/spreadsheetml/2006/main" name="AllVP2Tags-BRWx" refreshOnLoad="1" connectionId="22" autoFormatId="16" applyNumberFormats="0" applyBorderFormats="0" applyFontFormats="1" applyPatternFormats="1" applyAlignmentFormats="0" applyWidthHeightFormats="0"/>
</file>

<file path=xl/queryTables/queryTable24.xml><?xml version="1.0" encoding="utf-8"?>
<queryTable xmlns="http://schemas.openxmlformats.org/spreadsheetml/2006/main" name="AllVP2Tags-BRWx" refreshOnLoad="1" connectionId="23" autoFormatId="16" applyNumberFormats="0" applyBorderFormats="0" applyFontFormats="1" applyPatternFormats="1" applyAlignmentFormats="0" applyWidthHeightFormats="0"/>
</file>

<file path=xl/queryTables/queryTable25.xml><?xml version="1.0" encoding="utf-8"?>
<queryTable xmlns="http://schemas.openxmlformats.org/spreadsheetml/2006/main" name="AllVP2Tags-GAHF" refreshOnLoad="1" connectionId="24" autoFormatId="16" applyNumberFormats="0" applyBorderFormats="0" applyFontFormats="1" applyPatternFormats="1" applyAlignmentFormats="0" applyWidthHeightFormats="0"/>
</file>

<file path=xl/queryTables/queryTable26.xml><?xml version="1.0" encoding="utf-8"?>
<queryTable xmlns="http://schemas.openxmlformats.org/spreadsheetml/2006/main" name="AllVP2Tags-BRWx" refreshOnLoad="1" connectionId="25" autoFormatId="16" applyNumberFormats="0" applyBorderFormats="0" applyFontFormats="1" applyPatternFormats="1" applyAlignmentFormats="0" applyWidthHeightFormats="0"/>
</file>

<file path=xl/queryTables/queryTable3.xml><?xml version="1.0" encoding="utf-8"?>
<queryTable xmlns="http://schemas.openxmlformats.org/spreadsheetml/2006/main" name="AllVP2Tags-123" refreshOnLoad="1" connectionId="4" autoFormatId="16" applyNumberFormats="0" applyBorderFormats="0" applyFontFormats="1" applyPatternFormats="1" applyAlignmentFormats="0" applyWidthHeightFormats="0"/>
</file>

<file path=xl/queryTables/queryTable4.xml><?xml version="1.0" encoding="utf-8"?>
<queryTable xmlns="http://schemas.openxmlformats.org/spreadsheetml/2006/main" name="AllVP2Tags-124" refreshOnLoad="1" connectionId="5" autoFormatId="16" applyNumberFormats="0" applyBorderFormats="0" applyFontFormats="1" applyPatternFormats="1" applyAlignmentFormats="0" applyWidthHeightFormats="0"/>
</file>

<file path=xl/queryTables/queryTable5.xml><?xml version="1.0" encoding="utf-8"?>
<queryTable xmlns="http://schemas.openxmlformats.org/spreadsheetml/2006/main" name="AllVP2Tags-125" refreshOnLoad="1" connectionId="6" autoFormatId="16" applyNumberFormats="0" applyBorderFormats="0" applyFontFormats="1" applyPatternFormats="1" applyAlignmentFormats="0" applyWidthHeightFormats="0"/>
</file>

<file path=xl/queryTables/queryTable6.xml><?xml version="1.0" encoding="utf-8"?>
<queryTable xmlns="http://schemas.openxmlformats.org/spreadsheetml/2006/main" name="AllVP2Tags-126" refreshOnLoad="1" connectionId="7" autoFormatId="16" applyNumberFormats="0" applyBorderFormats="0" applyFontFormats="1" applyPatternFormats="1" applyAlignmentFormats="0" applyWidthHeightFormats="0"/>
</file>

<file path=xl/queryTables/queryTable7.xml><?xml version="1.0" encoding="utf-8"?>
<queryTable xmlns="http://schemas.openxmlformats.org/spreadsheetml/2006/main" name="AllVP2Tags-127" refreshOnLoad="1" connectionId="8" autoFormatId="16" applyNumberFormats="0" applyBorderFormats="0" applyFontFormats="1" applyPatternFormats="1" applyAlignmentFormats="0" applyWidthHeightFormats="0"/>
</file>

<file path=xl/queryTables/queryTable8.xml><?xml version="1.0" encoding="utf-8"?>
<queryTable xmlns="http://schemas.openxmlformats.org/spreadsheetml/2006/main" name="AllVP2Tags-131" refreshOnLoad="1" connectionId="9" autoFormatId="16" applyNumberFormats="0" applyBorderFormats="0" applyFontFormats="1" applyPatternFormats="1" applyAlignmentFormats="0" applyWidthHeightFormats="0"/>
</file>

<file path=xl/queryTables/queryTable9.xml><?xml version="1.0" encoding="utf-8"?>
<queryTable xmlns="http://schemas.openxmlformats.org/spreadsheetml/2006/main" name="AllVP2Tags-131A" refreshOnLoad="1" connectionId="1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queryTable" Target="../queryTables/queryTable7.xml"/></Relationships>
</file>

<file path=xl/worksheets/_rels/sheet11.xml.rels><?xml version="1.0" encoding="UTF-8" standalone="yes"?>
<Relationships xmlns="http://schemas.openxmlformats.org/package/2006/relationships"><Relationship Id="rId1" Type="http://schemas.openxmlformats.org/officeDocument/2006/relationships/queryTable" Target="../queryTables/queryTable8.xml"/></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9.xml"/></Relationships>
</file>

<file path=xl/worksheets/_rels/sheet13.xml.rels><?xml version="1.0" encoding="UTF-8" standalone="yes"?>
<Relationships xmlns="http://schemas.openxmlformats.org/package/2006/relationships"><Relationship Id="rId1" Type="http://schemas.openxmlformats.org/officeDocument/2006/relationships/queryTable" Target="../queryTables/queryTable10.xml"/></Relationships>
</file>

<file path=xl/worksheets/_rels/sheet14.xml.rels><?xml version="1.0" encoding="UTF-8" standalone="yes"?>
<Relationships xmlns="http://schemas.openxmlformats.org/package/2006/relationships"><Relationship Id="rId1" Type="http://schemas.openxmlformats.org/officeDocument/2006/relationships/queryTable" Target="../queryTables/queryTable11.xml"/></Relationships>
</file>

<file path=xl/worksheets/_rels/sheet15.xml.rels><?xml version="1.0" encoding="UTF-8" standalone="yes"?>
<Relationships xmlns="http://schemas.openxmlformats.org/package/2006/relationships"><Relationship Id="rId1" Type="http://schemas.openxmlformats.org/officeDocument/2006/relationships/queryTable" Target="../queryTables/queryTable12.xml"/></Relationships>
</file>

<file path=xl/worksheets/_rels/sheet16.xml.rels><?xml version="1.0" encoding="UTF-8" standalone="yes"?>
<Relationships xmlns="http://schemas.openxmlformats.org/package/2006/relationships"><Relationship Id="rId1" Type="http://schemas.openxmlformats.org/officeDocument/2006/relationships/queryTable" Target="../queryTables/queryTable13.xml"/></Relationships>
</file>

<file path=xl/worksheets/_rels/sheet17.xml.rels><?xml version="1.0" encoding="UTF-8" standalone="yes"?>
<Relationships xmlns="http://schemas.openxmlformats.org/package/2006/relationships"><Relationship Id="rId1" Type="http://schemas.openxmlformats.org/officeDocument/2006/relationships/queryTable" Target="../queryTables/queryTable14.xml"/></Relationships>
</file>

<file path=xl/worksheets/_rels/sheet18.xml.rels><?xml version="1.0" encoding="UTF-8" standalone="yes"?>
<Relationships xmlns="http://schemas.openxmlformats.org/package/2006/relationships"><Relationship Id="rId1" Type="http://schemas.openxmlformats.org/officeDocument/2006/relationships/queryTable" Target="../queryTables/queryTable15.xml"/></Relationships>
</file>

<file path=xl/worksheets/_rels/sheet19.xml.rels><?xml version="1.0" encoding="UTF-8" standalone="yes"?>
<Relationships xmlns="http://schemas.openxmlformats.org/package/2006/relationships"><Relationship Id="rId1" Type="http://schemas.openxmlformats.org/officeDocument/2006/relationships/queryTable" Target="../queryTables/queryTable1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queryTable" Target="../queryTables/queryTable17.xml"/></Relationships>
</file>

<file path=xl/worksheets/_rels/sheet21.xml.rels><?xml version="1.0" encoding="UTF-8" standalone="yes"?>
<Relationships xmlns="http://schemas.openxmlformats.org/package/2006/relationships"><Relationship Id="rId1" Type="http://schemas.openxmlformats.org/officeDocument/2006/relationships/queryTable" Target="../queryTables/queryTable18.xml"/></Relationships>
</file>

<file path=xl/worksheets/_rels/sheet22.xml.rels><?xml version="1.0" encoding="UTF-8" standalone="yes"?>
<Relationships xmlns="http://schemas.openxmlformats.org/package/2006/relationships"><Relationship Id="rId1" Type="http://schemas.openxmlformats.org/officeDocument/2006/relationships/queryTable" Target="../queryTables/queryTable19.xml"/></Relationships>
</file>

<file path=xl/worksheets/_rels/sheet23.xml.rels><?xml version="1.0" encoding="UTF-8" standalone="yes"?>
<Relationships xmlns="http://schemas.openxmlformats.org/package/2006/relationships"><Relationship Id="rId1" Type="http://schemas.openxmlformats.org/officeDocument/2006/relationships/queryTable" Target="../queryTables/queryTable20.xml"/></Relationships>
</file>

<file path=xl/worksheets/_rels/sheet24.xml.rels><?xml version="1.0" encoding="UTF-8" standalone="yes"?>
<Relationships xmlns="http://schemas.openxmlformats.org/package/2006/relationships"><Relationship Id="rId1" Type="http://schemas.openxmlformats.org/officeDocument/2006/relationships/queryTable" Target="../queryTables/queryTable21.xml"/></Relationships>
</file>

<file path=xl/worksheets/_rels/sheet25.xml.rels><?xml version="1.0" encoding="UTF-8" standalone="yes"?>
<Relationships xmlns="http://schemas.openxmlformats.org/package/2006/relationships"><Relationship Id="rId1" Type="http://schemas.openxmlformats.org/officeDocument/2006/relationships/queryTable" Target="../queryTables/queryTable22.xml"/></Relationships>
</file>

<file path=xl/worksheets/_rels/sheet26.xml.rels><?xml version="1.0" encoding="UTF-8" standalone="yes"?>
<Relationships xmlns="http://schemas.openxmlformats.org/package/2006/relationships"><Relationship Id="rId1" Type="http://schemas.openxmlformats.org/officeDocument/2006/relationships/queryTable" Target="../queryTables/queryTable23.xml"/></Relationships>
</file>

<file path=xl/worksheets/_rels/sheet27.xml.rels><?xml version="1.0" encoding="UTF-8" standalone="yes"?>
<Relationships xmlns="http://schemas.openxmlformats.org/package/2006/relationships"><Relationship Id="rId1" Type="http://schemas.openxmlformats.org/officeDocument/2006/relationships/queryTable" Target="../queryTables/queryTable24.xml"/></Relationships>
</file>

<file path=xl/worksheets/_rels/sheet28.xml.rels><?xml version="1.0" encoding="UTF-8" standalone="yes"?>
<Relationships xmlns="http://schemas.openxmlformats.org/package/2006/relationships"><Relationship Id="rId1" Type="http://schemas.openxmlformats.org/officeDocument/2006/relationships/queryTable" Target="../queryTables/queryTable25.xml"/></Relationships>
</file>

<file path=xl/worksheets/_rels/sheet29.xml.rels><?xml version="1.0" encoding="UTF-8" standalone="yes"?>
<Relationships xmlns="http://schemas.openxmlformats.org/package/2006/relationships"><Relationship Id="rId1" Type="http://schemas.openxmlformats.org/officeDocument/2006/relationships/queryTable" Target="../queryTables/queryTable26.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5.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6.xml.rels><?xml version="1.0" encoding="UTF-8" standalone="yes"?>
<Relationships xmlns="http://schemas.openxmlformats.org/package/2006/relationships"><Relationship Id="rId1" Type="http://schemas.openxmlformats.org/officeDocument/2006/relationships/queryTable" Target="../queryTables/queryTable3.xml"/></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4.xml"/></Relationships>
</file>

<file path=xl/worksheets/_rels/sheet8.xml.rels><?xml version="1.0" encoding="UTF-8" standalone="yes"?>
<Relationships xmlns="http://schemas.openxmlformats.org/package/2006/relationships"><Relationship Id="rId1" Type="http://schemas.openxmlformats.org/officeDocument/2006/relationships/queryTable" Target="../queryTables/queryTable5.xml"/></Relationships>
</file>

<file path=xl/worksheets/_rels/sheet9.xml.rels><?xml version="1.0" encoding="UTF-8" standalone="yes"?>
<Relationships xmlns="http://schemas.openxmlformats.org/package/2006/relationships"><Relationship Id="rId1" Type="http://schemas.openxmlformats.org/officeDocument/2006/relationships/queryTable" Target="../queryTables/queryTable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AS40"/>
  <sheetViews>
    <sheetView tabSelected="1" workbookViewId="0">
      <pane xSplit="2" ySplit="9" topLeftCell="C10" activePane="bottomRight" state="frozen"/>
      <selection pane="topRight" activeCell="C1" sqref="C1"/>
      <selection pane="bottomLeft" activeCell="A10" sqref="A10"/>
      <selection pane="bottomRight" activeCell="B4" sqref="B4"/>
    </sheetView>
  </sheetViews>
  <sheetFormatPr defaultRowHeight="12.75" x14ac:dyDescent="0.35"/>
  <cols>
    <col min="1" max="1" width="8" bestFit="1" customWidth="1"/>
    <col min="2" max="2" width="15.59765625" customWidth="1"/>
    <col min="3" max="4" width="3" bestFit="1" customWidth="1"/>
    <col min="5" max="5" width="7" bestFit="1" customWidth="1"/>
    <col min="6" max="6" width="7.59765625" bestFit="1" customWidth="1"/>
    <col min="7" max="7" width="5" style="44" customWidth="1"/>
    <col min="8" max="10" width="5.59765625" customWidth="1"/>
    <col min="11" max="11" width="5.73046875" customWidth="1"/>
    <col min="12" max="12" width="5.73046875" bestFit="1" customWidth="1"/>
    <col min="13" max="13" width="5.73046875" customWidth="1"/>
    <col min="14" max="16" width="5.1328125" bestFit="1" customWidth="1"/>
    <col min="17" max="17" width="5.59765625" bestFit="1" customWidth="1"/>
    <col min="18" max="18" width="5.3984375" customWidth="1"/>
    <col min="19" max="19" width="4.1328125" bestFit="1" customWidth="1"/>
    <col min="20" max="20" width="6" bestFit="1" customWidth="1"/>
    <col min="21" max="21" width="6.265625" bestFit="1" customWidth="1"/>
    <col min="22" max="24" width="4.265625" customWidth="1"/>
    <col min="25" max="25" width="5.59765625" customWidth="1"/>
    <col min="26" max="26" width="4.86328125" customWidth="1"/>
    <col min="27" max="27" width="5.265625" customWidth="1"/>
    <col min="28" max="28" width="6.3984375" bestFit="1" customWidth="1"/>
    <col min="29" max="29" width="6.59765625" bestFit="1" customWidth="1"/>
    <col min="30" max="30" width="5.59765625" bestFit="1" customWidth="1"/>
    <col min="31" max="31" width="6.59765625" customWidth="1"/>
    <col min="32" max="32" width="13.265625" customWidth="1"/>
    <col min="33" max="33" width="6.73046875" style="87" bestFit="1" customWidth="1"/>
    <col min="34" max="34" width="4.73046875" style="58" bestFit="1" customWidth="1"/>
    <col min="35" max="35" width="3.73046875" style="58" bestFit="1" customWidth="1"/>
    <col min="36" max="36" width="5.86328125" style="58" bestFit="1" customWidth="1"/>
    <col min="37" max="37" width="5.59765625" bestFit="1" customWidth="1"/>
    <col min="38" max="38" width="6.3984375" bestFit="1" customWidth="1"/>
    <col min="39" max="39" width="5.3984375" bestFit="1" customWidth="1"/>
    <col min="40" max="40" width="6.265625" bestFit="1" customWidth="1"/>
    <col min="41" max="41" width="5.73046875" bestFit="1" customWidth="1"/>
    <col min="42" max="43" width="5.59765625" bestFit="1" customWidth="1"/>
    <col min="44" max="44" width="5.3984375" bestFit="1" customWidth="1"/>
    <col min="45" max="45" width="6.73046875" style="87" bestFit="1" customWidth="1"/>
  </cols>
  <sheetData>
    <row r="1" spans="1:45" ht="13.5" thickBot="1" x14ac:dyDescent="0.45">
      <c r="A1" s="329" t="s">
        <v>745</v>
      </c>
      <c r="B1" s="330"/>
      <c r="E1" s="71">
        <f ca="1">'R1WxTags'!M1</f>
        <v>44997</v>
      </c>
      <c r="F1" s="72">
        <f ca="1">'R1WxTags'!O1</f>
        <v>44997.710821759261</v>
      </c>
      <c r="G1" s="73">
        <f>'R1WxTags'!R7</f>
        <v>30</v>
      </c>
    </row>
    <row r="3" spans="1:45" ht="7.5" customHeight="1" thickBot="1" x14ac:dyDescent="0.4"/>
    <row r="4" spans="1:45" ht="13.5" thickBot="1" x14ac:dyDescent="0.45">
      <c r="B4" s="18"/>
      <c r="C4" s="18"/>
      <c r="D4" s="18"/>
      <c r="E4" s="18"/>
      <c r="F4" s="288" t="s">
        <v>206</v>
      </c>
      <c r="G4" s="289">
        <f ca="1">MAX(G10:G35)</f>
        <v>90</v>
      </c>
      <c r="H4" s="290">
        <f t="array" aca="1" ref="H4" ca="1">MAX(IF(NOT($C$10:$C$35),H$10:H$35,""))</f>
        <v>44.5</v>
      </c>
      <c r="I4" s="291">
        <f t="array" aca="1" ref="I4" ca="1">MAX(IF(NOT($C$10:$C$35),I$10:I$35,""))</f>
        <v>44.6</v>
      </c>
      <c r="J4" s="291">
        <f t="array" aca="1" ref="J4" ca="1">MAX(IF(NOT($C$10:$C$35),J$10:J$35,""))</f>
        <v>33.9</v>
      </c>
      <c r="K4" s="292">
        <f t="array" aca="1" ref="K4" ca="1">MAX(IF(NOT($C$10:$C$35),K$10:K$35,""))</f>
        <v>0.9</v>
      </c>
      <c r="L4" s="292">
        <f t="array" aca="1" ref="L4" ca="1">MAX(IF(NOT($C$10:$C$35),L$10:L$35,""))</f>
        <v>0.95</v>
      </c>
      <c r="M4" s="292">
        <f t="array" aca="1" ref="M4" ca="1">MAX(IF(NOT($C$10:$C$35),M$10:M$35,""))</f>
        <v>0.81</v>
      </c>
      <c r="N4" s="291">
        <f t="array" aca="1" ref="N4" ca="1">MAX(IF(NOT($C$10:$C$35),N$10:N$35,""))</f>
        <v>39.299999999999997</v>
      </c>
      <c r="O4" s="291">
        <f t="array" aca="1" ref="O4" ca="1">MAX(IF(NOT($C$10:$C$35),O$10:O$35,""))</f>
        <v>41</v>
      </c>
      <c r="P4" s="291">
        <f t="array" aca="1" ref="P4" ca="1">MAX(IF(NOT($C$10:$C$35),P$10:P$35,""))</f>
        <v>31</v>
      </c>
      <c r="Q4" s="291">
        <f t="array" aca="1" ref="Q4" ca="1">MAX(IF(NOT($C$10:$C$35),Q$10:Q$35,""))</f>
        <v>44.3</v>
      </c>
      <c r="R4" s="291">
        <f t="array" aca="1" ref="R4" ca="1">MAX(IF(NOT($C$10:$C$35),R$10:R$35,""))</f>
        <v>45</v>
      </c>
      <c r="S4" s="293">
        <f t="array" aca="1" ref="S4" ca="1">MAX(IF(NOT($C$10:$C$35),S$10:S$35,""))</f>
        <v>9</v>
      </c>
      <c r="T4" s="294"/>
      <c r="U4" s="293">
        <f t="array" aca="1" ref="U4" ca="1">MAX(IF(NOT($C$10:$C$35),U$10:U$35,""))</f>
        <v>9</v>
      </c>
      <c r="V4" s="293">
        <f t="array" aca="1" ref="V4" ca="1">MAX(IF(NOT($C$10:$C$35),V$10:V$35,""))</f>
        <v>19</v>
      </c>
      <c r="W4" s="293">
        <f t="array" aca="1" ref="W4" ca="1">MAX(IF(NOT($C$10:$C$35),W$10:W$35,""))</f>
        <v>56</v>
      </c>
      <c r="X4" s="293">
        <f t="array" aca="1" ref="X4" ca="1">MAX(IF(NOT($C$10:$C$35),X$10:X$35,""))</f>
        <v>56</v>
      </c>
      <c r="Y4" s="291">
        <f t="array" aca="1" ref="Y4" ca="1">MAX(IF(NOT($C$10:$C$35),Y$10:Y$35,""))</f>
        <v>43.5</v>
      </c>
      <c r="Z4" s="293">
        <f t="array" aca="1" ref="Z4" ca="1">MAX(IF(NOT($C$10:$C$35),Z$10:Z$35,""))</f>
        <v>32</v>
      </c>
      <c r="AA4" s="295">
        <f t="array" aca="1" ref="AA4" ca="1">MAX(IF(NOT($C$10:$C$35),AA$10:AA$35,""))</f>
        <v>0.22</v>
      </c>
      <c r="AB4" s="295">
        <f t="array" aca="1" ref="AB4" ca="1">MAX(IF(NOT($C$10:$C$35),AB$10:AB$35,""))</f>
        <v>1.36</v>
      </c>
      <c r="AC4" s="295">
        <f t="array" aca="1" ref="AC4" ca="1">MAX(IF(NOT($C$10:$C$35),AC$10:AC$35,""))</f>
        <v>1.8</v>
      </c>
      <c r="AD4" s="295">
        <f t="array" aca="1" ref="AD4" ca="1">MAX(IF(NOT($C$10:$C$35),AD$10:AD$35,""))</f>
        <v>14.13</v>
      </c>
      <c r="AE4" s="296">
        <f t="array" aca="1" ref="AE4" ca="1">MAX(IF(NOT($C$10:$C$35),AE$10:AE$35,""))</f>
        <v>30.329000000000001</v>
      </c>
      <c r="AF4" s="297"/>
    </row>
    <row r="5" spans="1:45" ht="13.5" thickBot="1" x14ac:dyDescent="0.45">
      <c r="B5" s="18"/>
      <c r="C5" s="18"/>
      <c r="D5" s="18"/>
      <c r="E5" s="18"/>
      <c r="F5" s="69" t="s">
        <v>205</v>
      </c>
      <c r="G5" s="40">
        <f ca="1">MIN(G10:G35)</f>
        <v>0</v>
      </c>
      <c r="H5" s="19">
        <f t="array" aca="1" ref="H5" ca="1">MIN(IF(NOT($C$10:$C$35),H$10:H$35,""))</f>
        <v>25.7</v>
      </c>
      <c r="I5" s="20">
        <f t="array" aca="1" ref="I5" ca="1">MIN(IF(NOT($C$10:$C$35),I$10:I$35,""))</f>
        <v>30.1</v>
      </c>
      <c r="J5" s="20">
        <f t="array" aca="1" ref="J5" ca="1">MIN(IF(NOT($C$10:$C$35),J$10:J$35,""))</f>
        <v>3.7</v>
      </c>
      <c r="K5" s="33">
        <f t="array" aca="1" ref="K5" ca="1">MIN(IF(NOT($C$10:$C$35),K$10:K$35,""))</f>
        <v>0.7</v>
      </c>
      <c r="L5" s="33">
        <f t="array" aca="1" ref="L5" ca="1">MIN(IF(NOT($C$10:$C$35),L$10:L$35,""))</f>
        <v>0.87</v>
      </c>
      <c r="M5" s="33">
        <f t="array" aca="1" ref="M5" ca="1">MIN(IF(NOT($C$10:$C$35),M$10:M$35,""))</f>
        <v>0.59</v>
      </c>
      <c r="N5" s="20">
        <f t="array" aca="1" ref="N5" ca="1">MIN(IF(NOT($C$10:$C$35),N$10:N$35,""))</f>
        <v>19.2</v>
      </c>
      <c r="O5" s="20">
        <f t="array" aca="1" ref="O5" ca="1">MIN(IF(NOT($C$10:$C$35),O$10:O$35,""))</f>
        <v>21</v>
      </c>
      <c r="P5" s="20">
        <f t="array" aca="1" ref="P5" ca="1">MIN(IF(NOT($C$10:$C$35),P$10:P$35,""))</f>
        <v>0</v>
      </c>
      <c r="Q5" s="20">
        <f t="array" aca="1" ref="Q5" ca="1">MIN(IF(NOT($C$10:$C$35),Q$10:Q$35,""))</f>
        <v>25.3</v>
      </c>
      <c r="R5" s="20">
        <f t="array" aca="1" ref="R5" ca="1">MIN(IF(NOT($C$10:$C$35),R$10:R$35,""))</f>
        <v>30</v>
      </c>
      <c r="S5" s="56">
        <f t="array" aca="1" ref="S5" ca="1">MIN(IF(NOT($C$10:$C$35),S$10:S$35,""))</f>
        <v>0</v>
      </c>
      <c r="T5" s="21"/>
      <c r="U5" s="56">
        <f t="array" aca="1" ref="U5" ca="1">MIN(IF(NOT($C$10:$C$35),U$10:U$35,""))</f>
        <v>0</v>
      </c>
      <c r="V5" s="56">
        <f t="array" aca="1" ref="V5" ca="1">MIN(IF(NOT($C$10:$C$35),V$10:V$35,""))</f>
        <v>6</v>
      </c>
      <c r="W5" s="56">
        <f t="array" aca="1" ref="W5" ca="1">MIN(IF(NOT($C$10:$C$35),W$10:W$35,""))</f>
        <v>32</v>
      </c>
      <c r="X5" s="56">
        <f t="array" aca="1" ref="X5" ca="1">MIN(IF(NOT($C$10:$C$35),X$10:X$35,""))</f>
        <v>32</v>
      </c>
      <c r="Y5" s="20">
        <f t="array" aca="1" ref="Y5" ca="1">MIN(IF(NOT($C$10:$C$35),Y$10:Y$35,""))</f>
        <v>22.2</v>
      </c>
      <c r="Z5" s="56">
        <f t="array" aca="1" ref="Z5" ca="1">MIN(IF(NOT($C$10:$C$35),Z$10:Z$35,""))</f>
        <v>-1</v>
      </c>
      <c r="AA5" s="26">
        <f t="array" aca="1" ref="AA5" ca="1">MIN(IF(NOT($C$10:$C$35),AA$10:AA$35,""))</f>
        <v>0.01</v>
      </c>
      <c r="AB5" s="26">
        <f t="array" aca="1" ref="AB5" ca="1">MIN(IF(NOT($C$10:$C$35),AB$10:AB$35,""))</f>
        <v>0</v>
      </c>
      <c r="AC5" s="26">
        <f t="array" aca="1" ref="AC5" ca="1">MIN(IF(NOT($C$10:$C$35),AC$10:AC$35,""))</f>
        <v>0.34</v>
      </c>
      <c r="AD5" s="26">
        <f t="array" aca="1" ref="AD5" ca="1">MIN(IF(NOT($C$10:$C$35),AD$10:AD$35,""))</f>
        <v>2.94</v>
      </c>
      <c r="AE5" s="28">
        <f t="array" aca="1" ref="AE5" ca="1">MIN(IF(NOT($C$10:$C$35),AE$10:AE$35,""))</f>
        <v>30.044</v>
      </c>
      <c r="AF5" s="22"/>
    </row>
    <row r="6" spans="1:45" ht="13.5" thickBot="1" x14ac:dyDescent="0.45">
      <c r="B6" s="18"/>
      <c r="C6" s="119">
        <f ca="1">COUNTIF($C$10:$C$35, "=0")</f>
        <v>25</v>
      </c>
      <c r="D6" s="18"/>
      <c r="E6" s="18"/>
      <c r="F6" s="70" t="s">
        <v>204</v>
      </c>
      <c r="G6" s="41">
        <f t="array" aca="1" ref="G6" ca="1">AVERAGE(IF(NOT($C$10:$C$35),G$10:G$35,""))</f>
        <v>0.8</v>
      </c>
      <c r="H6" s="23">
        <f t="array" aca="1" ref="H6" ca="1">AVERAGE(IF(NOT($C$10:$C$35),H$10:H$35,""))</f>
        <v>37.231999999999999</v>
      </c>
      <c r="I6" s="24">
        <f t="array" aca="1" ref="I6" ca="1">AVERAGE(IF(NOT($C$10:$C$35),I$10:I$35,""))</f>
        <v>38.28</v>
      </c>
      <c r="J6" s="24">
        <f t="array" aca="1" ref="J6" ca="1">AVERAGE(IF(NOT($C$10:$C$35),J$10:J$35,""))</f>
        <v>24.628</v>
      </c>
      <c r="K6" s="34">
        <f t="array" aca="1" ref="K6" ca="1">AVERAGE(IF(NOT($C$10:$C$35),K$10:K$35,""))</f>
        <v>0.80559999999999976</v>
      </c>
      <c r="L6" s="34">
        <f t="array" aca="1" ref="L6" ca="1">AVERAGE(IF(NOT($C$10:$C$35),L$10:L$35,""))</f>
        <v>0.91760000000000008</v>
      </c>
      <c r="M6" s="34">
        <f t="array" aca="1" ref="M6" ca="1">AVERAGE(IF(NOT($C$10:$C$35),M$10:M$35,""))</f>
        <v>0.6976</v>
      </c>
      <c r="N6" s="24">
        <f t="array" aca="1" ref="N6" ca="1">AVERAGE(IF(NOT($C$10:$C$35),N$10:N$35,""))</f>
        <v>31.764000000000006</v>
      </c>
      <c r="O6" s="24">
        <f t="array" aca="1" ref="O6" ca="1">AVERAGE(IF(NOT($C$10:$C$35),O$10:O$35,""))</f>
        <v>32.68</v>
      </c>
      <c r="P6" s="24">
        <f t="array" aca="1" ref="P6" ca="1">AVERAGE(IF(NOT($C$10:$C$35),P$10:P$35,""))</f>
        <v>18.8</v>
      </c>
      <c r="Q6" s="24">
        <f t="array" aca="1" ref="Q6" ca="1">AVERAGE(IF(NOT($C$10:$C$35),Q$10:Q$35,""))</f>
        <v>36.943999999999996</v>
      </c>
      <c r="R6" s="24">
        <f t="array" aca="1" ref="R6" ca="1">AVERAGE(IF(NOT($C$10:$C$35),R$10:R$35,""))</f>
        <v>38.119999999999997</v>
      </c>
      <c r="S6" s="57">
        <f t="array" aca="1" ref="S6" ca="1">AVERAGE(IF(NOT($C$10:$C$35),S$10:S$35,""))</f>
        <v>2.0541666666666667</v>
      </c>
      <c r="T6" s="25"/>
      <c r="U6" s="57">
        <f t="array" aca="1" ref="U6" ca="1">AVERAGE(IF(NOT($C$10:$C$35),U$10:U$35,""))</f>
        <v>2.04</v>
      </c>
      <c r="V6" s="57">
        <f t="array" aca="1" ref="V6" ca="1">AVERAGE(IF(NOT($C$10:$C$35),V$10:V$35,""))</f>
        <v>10.32</v>
      </c>
      <c r="W6" s="57">
        <f t="array" aca="1" ref="W6" ca="1">AVERAGE(IF(NOT($C$10:$C$35),W$10:W$35,""))</f>
        <v>42.44</v>
      </c>
      <c r="X6" s="57">
        <f t="array" aca="1" ref="X6" ca="1">AVERAGE(IF(NOT($C$10:$C$35),X$10:X$35,""))</f>
        <v>43.08</v>
      </c>
      <c r="Y6" s="24">
        <f t="array" aca="1" ref="Y6" ca="1">AVERAGE(IF(NOT($C$10:$C$35),Y$10:Y$35,""))</f>
        <v>35.972000000000001</v>
      </c>
      <c r="Z6" s="57">
        <f t="array" aca="1" ref="Z6" ca="1">AVERAGE(IF(NOT($C$10:$C$35),Z$10:Z$35,""))</f>
        <v>20.76</v>
      </c>
      <c r="AA6" s="27">
        <f t="array" aca="1" ref="AA6" ca="1">AVERAGE(IF(NOT($C$10:$C$35),AA$10:AA$35,""))</f>
        <v>8.48E-2</v>
      </c>
      <c r="AB6" s="27">
        <f t="array" aca="1" ref="AB6" ca="1">AVERAGE(IF(NOT($C$10:$C$35),AB$10:AB$35,""))</f>
        <v>0.254</v>
      </c>
      <c r="AC6" s="27">
        <f t="array" aca="1" ref="AC6" ca="1">AVERAGE(IF(NOT($C$10:$C$35),AC$10:AC$35,""))</f>
        <v>0.9264</v>
      </c>
      <c r="AD6" s="27">
        <f t="array" aca="1" ref="AD6" ca="1">AVERAGE(IF(NOT($C$10:$C$35),AD$10:AD$35,""))</f>
        <v>8.2855999999999987</v>
      </c>
      <c r="AE6" s="29">
        <f t="array" aca="1" ref="AE6" ca="1">AVERAGE(IF(NOT($C$10:$C$35),AE$10:AE$35,""))</f>
        <v>30.139559999999996</v>
      </c>
      <c r="AF6" s="118"/>
    </row>
    <row r="7" spans="1:45" ht="7.5" customHeight="1" thickBot="1" x14ac:dyDescent="0.4">
      <c r="I7" s="42"/>
      <c r="J7" s="42"/>
      <c r="K7" s="43"/>
      <c r="L7" s="43"/>
      <c r="M7" s="43"/>
      <c r="N7" s="42"/>
      <c r="O7" s="42"/>
      <c r="P7" s="42"/>
      <c r="Q7" s="42"/>
      <c r="R7" s="42"/>
      <c r="U7" s="44"/>
      <c r="V7" s="44"/>
      <c r="W7" s="44"/>
      <c r="X7" s="44"/>
      <c r="Z7" s="44"/>
      <c r="AE7" s="45"/>
    </row>
    <row r="8" spans="1:45" ht="12.75" customHeight="1" thickBot="1" x14ac:dyDescent="0.45">
      <c r="A8" s="332" t="s">
        <v>228</v>
      </c>
      <c r="B8" s="334" t="s">
        <v>777</v>
      </c>
      <c r="C8" s="336" t="s">
        <v>440</v>
      </c>
      <c r="D8" s="337"/>
      <c r="E8" s="338"/>
      <c r="F8" s="338"/>
      <c r="G8" s="339"/>
      <c r="H8" s="328" t="s">
        <v>346</v>
      </c>
      <c r="I8" s="325"/>
      <c r="J8" s="325"/>
      <c r="K8" s="324" t="s">
        <v>348</v>
      </c>
      <c r="L8" s="325"/>
      <c r="M8" s="326"/>
      <c r="N8" s="324" t="s">
        <v>347</v>
      </c>
      <c r="O8" s="325"/>
      <c r="P8" s="327"/>
      <c r="Q8" s="322" t="s">
        <v>239</v>
      </c>
      <c r="R8" s="323"/>
      <c r="S8" s="324" t="s">
        <v>245</v>
      </c>
      <c r="T8" s="325"/>
      <c r="U8" s="325"/>
      <c r="V8" s="326"/>
      <c r="W8" s="326"/>
      <c r="X8" s="327"/>
      <c r="Y8" s="322" t="s">
        <v>85</v>
      </c>
      <c r="Z8" s="323"/>
      <c r="AA8" s="324" t="s">
        <v>246</v>
      </c>
      <c r="AB8" s="325"/>
      <c r="AC8" s="325"/>
      <c r="AD8" s="326"/>
      <c r="AE8" s="322" t="s">
        <v>242</v>
      </c>
      <c r="AF8" s="323"/>
      <c r="AG8" s="120">
        <f ca="1">COUNTIF($C$10:$C$35, "=0")</f>
        <v>25</v>
      </c>
      <c r="AH8" s="322" t="s">
        <v>411</v>
      </c>
      <c r="AI8" s="331"/>
      <c r="AJ8" s="331"/>
      <c r="AK8" s="331"/>
      <c r="AL8" s="331"/>
      <c r="AM8" s="331"/>
      <c r="AN8" s="331"/>
      <c r="AO8" s="331"/>
      <c r="AP8" s="331"/>
      <c r="AQ8" s="331"/>
      <c r="AR8" s="323"/>
      <c r="AS8" s="120">
        <f ca="1">COUNTIF($C$10:$C$35, "=0")</f>
        <v>25</v>
      </c>
    </row>
    <row r="9" spans="1:45" ht="13.5" thickBot="1" x14ac:dyDescent="0.45">
      <c r="A9" s="333"/>
      <c r="B9" s="335"/>
      <c r="C9" s="130" t="s">
        <v>459</v>
      </c>
      <c r="D9" s="131" t="s">
        <v>458</v>
      </c>
      <c r="E9" s="76" t="s">
        <v>232</v>
      </c>
      <c r="F9" s="132" t="s">
        <v>233</v>
      </c>
      <c r="G9" s="133" t="s">
        <v>357</v>
      </c>
      <c r="H9" s="39" t="s">
        <v>229</v>
      </c>
      <c r="I9" s="36" t="s">
        <v>230</v>
      </c>
      <c r="J9" s="36" t="s">
        <v>231</v>
      </c>
      <c r="K9" s="35" t="s">
        <v>229</v>
      </c>
      <c r="L9" s="36" t="s">
        <v>230</v>
      </c>
      <c r="M9" s="37" t="s">
        <v>231</v>
      </c>
      <c r="N9" s="35" t="s">
        <v>229</v>
      </c>
      <c r="O9" s="36" t="s">
        <v>230</v>
      </c>
      <c r="P9" s="38" t="s">
        <v>231</v>
      </c>
      <c r="Q9" s="35" t="s">
        <v>229</v>
      </c>
      <c r="R9" s="38" t="s">
        <v>230</v>
      </c>
      <c r="S9" s="35" t="s">
        <v>229</v>
      </c>
      <c r="T9" s="39" t="s">
        <v>240</v>
      </c>
      <c r="U9" s="36" t="s">
        <v>329</v>
      </c>
      <c r="V9" s="37" t="s">
        <v>436</v>
      </c>
      <c r="W9" s="37" t="s">
        <v>437</v>
      </c>
      <c r="X9" s="38" t="s">
        <v>438</v>
      </c>
      <c r="Y9" s="35" t="s">
        <v>229</v>
      </c>
      <c r="Z9" s="38" t="s">
        <v>231</v>
      </c>
      <c r="AA9" s="35" t="s">
        <v>235</v>
      </c>
      <c r="AB9" s="36" t="s">
        <v>236</v>
      </c>
      <c r="AC9" s="36" t="s">
        <v>237</v>
      </c>
      <c r="AD9" s="37" t="s">
        <v>238</v>
      </c>
      <c r="AE9" s="35" t="s">
        <v>229</v>
      </c>
      <c r="AF9" s="38" t="s">
        <v>241</v>
      </c>
      <c r="AG9" s="82" t="s">
        <v>362</v>
      </c>
      <c r="AH9" s="83" t="s">
        <v>361</v>
      </c>
      <c r="AI9" s="76" t="s">
        <v>235</v>
      </c>
      <c r="AJ9" s="76" t="s">
        <v>236</v>
      </c>
      <c r="AK9" s="76" t="s">
        <v>403</v>
      </c>
      <c r="AL9" s="76" t="s">
        <v>409</v>
      </c>
      <c r="AM9" s="76" t="s">
        <v>404</v>
      </c>
      <c r="AN9" s="76" t="s">
        <v>405</v>
      </c>
      <c r="AO9" s="76" t="s">
        <v>406</v>
      </c>
      <c r="AP9" s="76" t="s">
        <v>410</v>
      </c>
      <c r="AQ9" s="76" t="s">
        <v>407</v>
      </c>
      <c r="AR9" s="77" t="s">
        <v>408</v>
      </c>
      <c r="AS9" s="81" t="s">
        <v>362</v>
      </c>
    </row>
    <row r="10" spans="1:45" x14ac:dyDescent="0.35">
      <c r="A10" s="32" t="str">
        <f>'R1WxTags'!C10</f>
        <v>1421</v>
      </c>
      <c r="B10" s="32" t="str">
        <f ca="1">'R1WxTags'!D10</f>
        <v>Hooper</v>
      </c>
      <c r="C10" s="112">
        <f ca="1">'R1WxTags'!$L10</f>
        <v>0</v>
      </c>
      <c r="D10" s="112">
        <f ca="1">IF(SUM('R1WxTags'!$F10:$K10)&gt;0,1,0)</f>
        <v>0</v>
      </c>
      <c r="E10" s="97">
        <f>'R1WxTags'!M10</f>
        <v>44997</v>
      </c>
      <c r="F10" s="65" t="str">
        <f>TEXT('R1WxTags'!O10, "hh:mm AM/PM")</f>
        <v>04:56 PM</v>
      </c>
      <c r="G10" s="66">
        <f ca="1">'R1WxTags'!R10</f>
        <v>0</v>
      </c>
      <c r="H10" s="134">
        <f ca="1">IF($C10,"--",'R1WxTags'!Y10)</f>
        <v>41.7</v>
      </c>
      <c r="I10" s="134">
        <f ca="1">IF($C10,"--",'R1WxTags'!Z10)</f>
        <v>41.8</v>
      </c>
      <c r="J10" s="134">
        <f ca="1">IF($C10,"--",'R1WxTags'!AB10)</f>
        <v>30.4</v>
      </c>
      <c r="K10" s="135">
        <f ca="1">IF($C10,"--",'R1WxTags'!AH10)</f>
        <v>0.87</v>
      </c>
      <c r="L10" s="136">
        <f ca="1">IF($C10,"--",'R1WxTags'!AI10)</f>
        <v>0.92</v>
      </c>
      <c r="M10" s="136">
        <f ca="1">IF($C10,"--",'R1WxTags'!AK10)</f>
        <v>0.66</v>
      </c>
      <c r="N10" s="137">
        <f ca="1">IF($C10,"--",'R1WxTags'!AM10)</f>
        <v>38.1</v>
      </c>
      <c r="O10" s="134">
        <f ca="1">IF($C10,"--",'R1WxTags'!AN10)</f>
        <v>39</v>
      </c>
      <c r="P10" s="138">
        <f ca="1">IF($C10,"--",'R1WxTags'!AP10)</f>
        <v>23</v>
      </c>
      <c r="Q10" s="137">
        <f ca="1">IF($C10,"--",'R1WxTags'!AR10)</f>
        <v>41.6</v>
      </c>
      <c r="R10" s="138">
        <f ca="1">IF($C10,"--",'R1WxTags'!AS10)</f>
        <v>42</v>
      </c>
      <c r="S10" s="139">
        <f ca="1">IF($C10,"--",'R1WxTags'!AU10)</f>
        <v>1.6</v>
      </c>
      <c r="T10" s="140" t="str">
        <f ca="1">IF($C10,"--",'R1WxTags'!BD10)</f>
        <v>ENE</v>
      </c>
      <c r="U10" s="141">
        <f ca="1">IF($C10,"--",'R1WxTags'!AX10)</f>
        <v>3</v>
      </c>
      <c r="V10" s="141">
        <f ca="1">IF($C10,"--",'R1WxTags'!AY10)</f>
        <v>9</v>
      </c>
      <c r="W10" s="141">
        <f ca="1">IF($C10,"--",'R1WxTags'!BA10)</f>
        <v>38</v>
      </c>
      <c r="X10" s="142">
        <f ca="1">IF($C10,"--",'R1WxTags'!BB10)</f>
        <v>38</v>
      </c>
      <c r="Y10" s="137">
        <f ca="1">IF($C10,"--",'R1WxTags'!BE10)</f>
        <v>40.299999999999997</v>
      </c>
      <c r="Z10" s="142">
        <f ca="1">IF($C10,"--",'R1WxTags'!BF10)</f>
        <v>27</v>
      </c>
      <c r="AA10" s="143">
        <f ca="1">IF($C10,"--",'R1WxTags'!BL10)</f>
        <v>0.08</v>
      </c>
      <c r="AB10" s="144">
        <f ca="1">IF($C10,"--",'R1WxTags'!BM10)</f>
        <v>0.08</v>
      </c>
      <c r="AC10" s="144">
        <f ca="1">IF($C10,"--",'R1WxTags'!BK10)</f>
        <v>0.78</v>
      </c>
      <c r="AD10" s="144">
        <f ca="1">IF($C10,"--",'R1WxTags'!BJ10)</f>
        <v>7.85</v>
      </c>
      <c r="AE10" s="145">
        <f ca="1">IF($C10,"--",'R1WxTags'!BT10)</f>
        <v>30.055</v>
      </c>
      <c r="AF10" s="146" t="str">
        <f ca="1">IF($C10,"--",'R1WxTags'!BU10)</f>
        <v>Falling Slowly</v>
      </c>
      <c r="AG10" s="88" t="str">
        <f>'R1WxTags'!C10</f>
        <v>1421</v>
      </c>
      <c r="AH10" s="74">
        <f ca="1">RANK(V10,V$10:V$35)</f>
        <v>15</v>
      </c>
      <c r="AI10" s="75">
        <f ca="1">RANK(AA10,AA$10:AA$35)</f>
        <v>12</v>
      </c>
      <c r="AJ10" s="59">
        <f ca="1">RANK(AB10,AB$10:AB$35)</f>
        <v>16</v>
      </c>
      <c r="AK10" s="59">
        <f ca="1">RANK(H10,H$10:H$35)</f>
        <v>4</v>
      </c>
      <c r="AL10" s="59">
        <f ca="1">RANK(Q10,Q$10:Q$35)</f>
        <v>4</v>
      </c>
      <c r="AM10" s="59">
        <f ca="1">RANK(I10,I$10:I$35)</f>
        <v>5</v>
      </c>
      <c r="AN10" s="59">
        <f ca="1">RANK(R10,R$10:R$35)</f>
        <v>2</v>
      </c>
      <c r="AO10" s="59">
        <f ca="1">RANK(H10,H$10:H$35,1)</f>
        <v>22</v>
      </c>
      <c r="AP10" s="59">
        <f ca="1">RANK(Y10,Y$10:Y$35,1)</f>
        <v>19</v>
      </c>
      <c r="AQ10" s="59">
        <f ca="1">RANK(J10,J$10:J$35,1)</f>
        <v>21</v>
      </c>
      <c r="AR10" s="61">
        <f ca="1">RANK(Z10,Z$10:Z$35,1)</f>
        <v>19</v>
      </c>
      <c r="AS10" s="92" t="s">
        <v>208</v>
      </c>
    </row>
    <row r="11" spans="1:45" x14ac:dyDescent="0.35">
      <c r="A11" s="30" t="str">
        <f>'R1WxTags'!C11</f>
        <v>1422</v>
      </c>
      <c r="B11" s="30" t="str">
        <f ca="1">'R1WxTags'!D11</f>
        <v>Ogden</v>
      </c>
      <c r="C11" s="113">
        <f ca="1">'R1WxTags'!$L11</f>
        <v>0</v>
      </c>
      <c r="D11" s="112">
        <f ca="1">IF(SUM('R1WxTags'!$F11:$K11)&gt;0,1,0)</f>
        <v>0</v>
      </c>
      <c r="E11" s="98">
        <f>'R1WxTags'!M11</f>
        <v>44997</v>
      </c>
      <c r="F11" s="67" t="str">
        <f>TEXT('R1WxTags'!O11, "hh:mm AM/PM")</f>
        <v>04:56 PM</v>
      </c>
      <c r="G11" s="68">
        <f ca="1">'R1WxTags'!R11</f>
        <v>0</v>
      </c>
      <c r="H11" s="147">
        <f ca="1">IF($C11,"--",'R1WxTags'!Y11)</f>
        <v>41.9</v>
      </c>
      <c r="I11" s="147">
        <f ca="1">IF($C11,"--",'R1WxTags'!Z11)</f>
        <v>41.9</v>
      </c>
      <c r="J11" s="147">
        <f ca="1">IF($C11,"--",'R1WxTags'!AB11)</f>
        <v>31.5</v>
      </c>
      <c r="K11" s="148">
        <f ca="1">IF($C11,"--",'R1WxTags'!AH11)</f>
        <v>0.84</v>
      </c>
      <c r="L11" s="149">
        <f ca="1">IF($C11,"--",'R1WxTags'!AI11)</f>
        <v>0.92</v>
      </c>
      <c r="M11" s="149">
        <f ca="1">IF($C11,"--",'R1WxTags'!AK11)</f>
        <v>0.67</v>
      </c>
      <c r="N11" s="150">
        <f ca="1">IF($C11,"--",'R1WxTags'!AM11)</f>
        <v>37.4</v>
      </c>
      <c r="O11" s="147">
        <f ca="1">IF($C11,"--",'R1WxTags'!AN11)</f>
        <v>38</v>
      </c>
      <c r="P11" s="151">
        <f ca="1">IF($C11,"--",'R1WxTags'!AP11)</f>
        <v>25</v>
      </c>
      <c r="Q11" s="150">
        <f ca="1">IF($C11,"--",'R1WxTags'!AR11)</f>
        <v>41.7</v>
      </c>
      <c r="R11" s="151">
        <f ca="1">IF($C11,"--",'R1WxTags'!AS11)</f>
        <v>42</v>
      </c>
      <c r="S11" s="152" t="str">
        <f ca="1">IF($C11,"--",'R1WxTags'!AU11)</f>
        <v>---</v>
      </c>
      <c r="T11" s="153" t="str">
        <f ca="1">IF($C11,"--",'R1WxTags'!BD11)</f>
        <v>E</v>
      </c>
      <c r="U11" s="154">
        <f ca="1">IF($C11,"--",'R1WxTags'!AX11)</f>
        <v>1</v>
      </c>
      <c r="V11" s="154">
        <f ca="1">IF($C11,"--",'R1WxTags'!AY11)</f>
        <v>11</v>
      </c>
      <c r="W11" s="154">
        <f ca="1">IF($C11,"--",'R1WxTags'!BA11)</f>
        <v>34</v>
      </c>
      <c r="X11" s="155">
        <f ca="1">IF($C11,"--",'R1WxTags'!BB11)</f>
        <v>34</v>
      </c>
      <c r="Y11" s="150">
        <f ca="1">IF($C11,"--",'R1WxTags'!BE11)</f>
        <v>41.9</v>
      </c>
      <c r="Z11" s="155">
        <f ca="1">IF($C11,"--",'R1WxTags'!BF11)</f>
        <v>29</v>
      </c>
      <c r="AA11" s="156">
        <f ca="1">IF($C11,"--",'R1WxTags'!BL11)</f>
        <v>0.1</v>
      </c>
      <c r="AB11" s="157">
        <f ca="1">IF($C11,"--",'R1WxTags'!BM11)</f>
        <v>0.1</v>
      </c>
      <c r="AC11" s="157">
        <f ca="1">IF($C11,"--",'R1WxTags'!BK11)</f>
        <v>1.03</v>
      </c>
      <c r="AD11" s="157">
        <f ca="1">IF($C11,"--",'R1WxTags'!BJ11)</f>
        <v>10.37</v>
      </c>
      <c r="AE11" s="158">
        <f ca="1">IF($C11,"--",'R1WxTags'!BT11)</f>
        <v>30.076000000000001</v>
      </c>
      <c r="AF11" s="159" t="str">
        <f ca="1">IF($C11,"--",'R1WxTags'!BU11)</f>
        <v>Steady</v>
      </c>
      <c r="AG11" s="89" t="str">
        <f>'R1WxTags'!C11</f>
        <v>1422</v>
      </c>
      <c r="AH11" s="84">
        <f ca="1">RANK(V11,V$10:V$35)</f>
        <v>6</v>
      </c>
      <c r="AI11" s="85">
        <f t="shared" ref="AI11:AI35" ca="1" si="0">RANK(AA11,AA$10:AA$35)</f>
        <v>8</v>
      </c>
      <c r="AJ11" s="85">
        <f t="shared" ref="AJ11:AJ35" ca="1" si="1">RANK(AB11,AB$10:AB$35)</f>
        <v>12</v>
      </c>
      <c r="AK11" s="85">
        <f t="shared" ref="AK11:AK35" ca="1" si="2">RANK(H11,H$10:H$35)</f>
        <v>3</v>
      </c>
      <c r="AL11" s="85">
        <f t="shared" ref="AL11:AL35" ca="1" si="3">RANK(Q11,Q$10:Q$35)</f>
        <v>3</v>
      </c>
      <c r="AM11" s="85">
        <f t="shared" ref="AM11:AM35" ca="1" si="4">RANK(I11,I$10:I$35)</f>
        <v>3</v>
      </c>
      <c r="AN11" s="85">
        <f t="shared" ref="AN11:AN35" ca="1" si="5">RANK(R11,R$10:R$35)</f>
        <v>2</v>
      </c>
      <c r="AO11" s="85">
        <f t="shared" ref="AO11:AO35" ca="1" si="6">RANK(H11,H$10:H$35,1)</f>
        <v>23</v>
      </c>
      <c r="AP11" s="85">
        <f t="shared" ref="AP11:AP35" ca="1" si="7">RANK(Y11,Y$10:Y$35,1)</f>
        <v>23</v>
      </c>
      <c r="AQ11" s="85">
        <f t="shared" ref="AQ11:AQ35" ca="1" si="8">RANK(J11,J$10:J$35,1)</f>
        <v>22</v>
      </c>
      <c r="AR11" s="86">
        <f t="shared" ref="AR11:AR35" ca="1" si="9">RANK(Z11,Z$10:Z$35,1)</f>
        <v>22</v>
      </c>
      <c r="AS11" s="93" t="s">
        <v>209</v>
      </c>
    </row>
    <row r="12" spans="1:45" x14ac:dyDescent="0.35">
      <c r="A12" s="31" t="str">
        <f>'R1WxTags'!C12</f>
        <v>1423</v>
      </c>
      <c r="B12" s="31" t="str">
        <f ca="1">'R1WxTags'!D12</f>
        <v>Brigham City</v>
      </c>
      <c r="C12" s="114">
        <f ca="1">'R1WxTags'!$L12</f>
        <v>0</v>
      </c>
      <c r="D12" s="116">
        <f ca="1">IF(SUM('R1WxTags'!$F12:$K12)&gt;0,1,0)</f>
        <v>1</v>
      </c>
      <c r="E12" s="98">
        <f>'R1WxTags'!M12</f>
        <v>44997</v>
      </c>
      <c r="F12" s="67" t="str">
        <f>TEXT('R1WxTags'!O12, "hh:mm AM/PM")</f>
        <v>04:56 PM</v>
      </c>
      <c r="G12" s="68">
        <f ca="1">'R1WxTags'!R12</f>
        <v>0</v>
      </c>
      <c r="H12" s="124">
        <f ca="1">IF($C12,"--",'R1WxTags'!Y12)</f>
        <v>38.5</v>
      </c>
      <c r="I12" s="124">
        <f ca="1">IF($C12,"--",'R1WxTags'!Z12)</f>
        <v>38.6</v>
      </c>
      <c r="J12" s="124">
        <f ca="1">IF($C12,"--",'R1WxTags'!AB12)</f>
        <v>28.1</v>
      </c>
      <c r="K12" s="160">
        <f ca="1">IF($C12,"--",'R1WxTags'!AH12)</f>
        <v>0.88</v>
      </c>
      <c r="L12" s="161">
        <f ca="1">IF($C12,"--",'R1WxTags'!AI12)</f>
        <v>0.93</v>
      </c>
      <c r="M12" s="161">
        <f ca="1">IF($C12,"--",'R1WxTags'!AK12)</f>
        <v>0.64</v>
      </c>
      <c r="N12" s="123">
        <f ca="1">IF($C12,"--",'R1WxTags'!AM12)</f>
        <v>35.299999999999997</v>
      </c>
      <c r="O12" s="124">
        <f ca="1">IF($C12,"--",'R1WxTags'!AN12)</f>
        <v>36</v>
      </c>
      <c r="P12" s="125">
        <f ca="1">IF($C12,"--",'R1WxTags'!AP12)</f>
        <v>20</v>
      </c>
      <c r="Q12" s="123">
        <f ca="1">IF($C12,"--",'R1WxTags'!AR12)</f>
        <v>38.4</v>
      </c>
      <c r="R12" s="125">
        <f ca="1">IF($C12,"--",'R1WxTags'!AS12)</f>
        <v>39</v>
      </c>
      <c r="S12" s="162">
        <f ca="1">IF($C12,"--",'R1WxTags'!AU12)</f>
        <v>0</v>
      </c>
      <c r="T12" s="163" t="str">
        <f ca="1">IF($C12,"--",'R1WxTags'!BD12)</f>
        <v>WSW</v>
      </c>
      <c r="U12" s="164">
        <f ca="1">IF($C12,"--",'R1WxTags'!AX12)</f>
        <v>1</v>
      </c>
      <c r="V12" s="154">
        <f ca="1">IF($C12,"--",'R1WxTags'!AY12)</f>
        <v>19</v>
      </c>
      <c r="W12" s="154">
        <f ca="1">IF($C12,"--",'R1WxTags'!BA12)</f>
        <v>56</v>
      </c>
      <c r="X12" s="155">
        <f ca="1">IF($C12,"--",'R1WxTags'!BB12)</f>
        <v>56</v>
      </c>
      <c r="Y12" s="123">
        <f ca="1">IF($C12,"--",'R1WxTags'!BE12)</f>
        <v>38.5</v>
      </c>
      <c r="Z12" s="165">
        <f ca="1">IF($C12,"--",'R1WxTags'!BF12)</f>
        <v>18</v>
      </c>
      <c r="AA12" s="166">
        <f ca="1">IF($C12,"--",'R1WxTags'!BL12)</f>
        <v>0.13</v>
      </c>
      <c r="AB12" s="167">
        <f ca="1">IF($C12,"--",'R1WxTags'!BM12)</f>
        <v>0.13</v>
      </c>
      <c r="AC12" s="167">
        <f ca="1">IF($C12,"--",'R1WxTags'!BK12)</f>
        <v>1.54</v>
      </c>
      <c r="AD12" s="167">
        <f ca="1">IF($C12,"--",'R1WxTags'!BJ12)</f>
        <v>11.39</v>
      </c>
      <c r="AE12" s="168">
        <f ca="1">IF($C12,"--",'R1WxTags'!BT12)</f>
        <v>30.122</v>
      </c>
      <c r="AF12" s="169" t="str">
        <f ca="1">IF($C12,"--",'R1WxTags'!BU12)</f>
        <v>Falling Slowly</v>
      </c>
      <c r="AG12" s="90" t="str">
        <f>'R1WxTags'!C12</f>
        <v>1423</v>
      </c>
      <c r="AH12" s="60">
        <f t="shared" ref="AH12:AH35" ca="1" si="10">RANK(V12,V$10:V$35)</f>
        <v>1</v>
      </c>
      <c r="AI12" s="59">
        <f t="shared" ca="1" si="0"/>
        <v>5</v>
      </c>
      <c r="AJ12" s="59">
        <f t="shared" ca="1" si="1"/>
        <v>10</v>
      </c>
      <c r="AK12" s="59">
        <f t="shared" ca="1" si="2"/>
        <v>12</v>
      </c>
      <c r="AL12" s="59">
        <f t="shared" ca="1" si="3"/>
        <v>12</v>
      </c>
      <c r="AM12" s="59">
        <f t="shared" ca="1" si="4"/>
        <v>14</v>
      </c>
      <c r="AN12" s="59">
        <f t="shared" ca="1" si="5"/>
        <v>11</v>
      </c>
      <c r="AO12" s="59">
        <f t="shared" ca="1" si="6"/>
        <v>14</v>
      </c>
      <c r="AP12" s="59">
        <f t="shared" ca="1" si="7"/>
        <v>16</v>
      </c>
      <c r="AQ12" s="59">
        <f t="shared" ca="1" si="8"/>
        <v>17</v>
      </c>
      <c r="AR12" s="61">
        <f t="shared" ca="1" si="9"/>
        <v>6</v>
      </c>
      <c r="AS12" s="94" t="s">
        <v>210</v>
      </c>
    </row>
    <row r="13" spans="1:45" x14ac:dyDescent="0.35">
      <c r="A13" s="31" t="str">
        <f>'R1WxTags'!C13</f>
        <v>1424</v>
      </c>
      <c r="B13" s="31" t="str">
        <f ca="1">'R1WxTags'!D13</f>
        <v>Clearfield</v>
      </c>
      <c r="C13" s="114">
        <f ca="1">'R1WxTags'!$L13</f>
        <v>0</v>
      </c>
      <c r="D13" s="116">
        <f ca="1">IF(SUM('R1WxTags'!$F13:$K13)&gt;0,1,0)</f>
        <v>1</v>
      </c>
      <c r="E13" s="98">
        <f>'R1WxTags'!M13</f>
        <v>44997</v>
      </c>
      <c r="F13" s="67" t="str">
        <f>TEXT('R1WxTags'!O13, "hh:mm AM/PM")</f>
        <v>04:56 PM</v>
      </c>
      <c r="G13" s="68">
        <f ca="1">'R1WxTags'!R13</f>
        <v>0</v>
      </c>
      <c r="H13" s="124">
        <f ca="1">IF($C13,"--",'R1WxTags'!Y13)</f>
        <v>40.5</v>
      </c>
      <c r="I13" s="124">
        <f ca="1">IF($C13,"--",'R1WxTags'!Z13)</f>
        <v>40.5</v>
      </c>
      <c r="J13" s="124">
        <f ca="1">IF($C13,"--",'R1WxTags'!AB13)</f>
        <v>32.6</v>
      </c>
      <c r="K13" s="160">
        <f ca="1">IF($C13,"--",'R1WxTags'!AH13)</f>
        <v>0.87</v>
      </c>
      <c r="L13" s="161">
        <f ca="1">IF($C13,"--",'R1WxTags'!AI13)</f>
        <v>0.92</v>
      </c>
      <c r="M13" s="161">
        <f ca="1">IF($C13,"--",'R1WxTags'!AK13)</f>
        <v>0.59</v>
      </c>
      <c r="N13" s="123">
        <f ca="1">IF($C13,"--",'R1WxTags'!AM13)</f>
        <v>36.9</v>
      </c>
      <c r="O13" s="124">
        <f ca="1">IF($C13,"--",'R1WxTags'!AN13)</f>
        <v>37</v>
      </c>
      <c r="P13" s="125">
        <f ca="1">IF($C13,"--",'R1WxTags'!AP13)</f>
        <v>24</v>
      </c>
      <c r="Q13" s="123">
        <f ca="1">IF($C13,"--",'R1WxTags'!AR13)</f>
        <v>40.299999999999997</v>
      </c>
      <c r="R13" s="125">
        <f ca="1">IF($C13,"--",'R1WxTags'!AS13)</f>
        <v>41</v>
      </c>
      <c r="S13" s="162">
        <f ca="1">IF($C13,"--",'R1WxTags'!AU13)</f>
        <v>2.7</v>
      </c>
      <c r="T13" s="163" t="str">
        <f ca="1">IF($C13,"--",'R1WxTags'!BD13)</f>
        <v>NNE</v>
      </c>
      <c r="U13" s="164">
        <f ca="1">IF($C13,"--",'R1WxTags'!AX13)</f>
        <v>4</v>
      </c>
      <c r="V13" s="154">
        <f ca="1">IF($C13,"--",'R1WxTags'!AY13)</f>
        <v>11</v>
      </c>
      <c r="W13" s="154">
        <f ca="1">IF($C13,"--",'R1WxTags'!BA13)</f>
        <v>37</v>
      </c>
      <c r="X13" s="155">
        <f ca="1">IF($C13,"--",'R1WxTags'!BB13)</f>
        <v>37</v>
      </c>
      <c r="Y13" s="123">
        <f ca="1">IF($C13,"--",'R1WxTags'!BE13)</f>
        <v>37.9</v>
      </c>
      <c r="Z13" s="165">
        <f ca="1">IF($C13,"--",'R1WxTags'!BF13)</f>
        <v>28</v>
      </c>
      <c r="AA13" s="166">
        <f ca="1">IF($C13,"--",'R1WxTags'!BL13)</f>
        <v>0.08</v>
      </c>
      <c r="AB13" s="167">
        <f ca="1">IF($C13,"--",'R1WxTags'!BM13)</f>
        <v>0.08</v>
      </c>
      <c r="AC13" s="167">
        <f ca="1">IF($C13,"--",'R1WxTags'!BK13)</f>
        <v>0.51</v>
      </c>
      <c r="AD13" s="167">
        <f ca="1">IF($C13,"--",'R1WxTags'!BJ13)</f>
        <v>8.7200000000000006</v>
      </c>
      <c r="AE13" s="168">
        <f ca="1">IF($C13,"--",'R1WxTags'!BT13)</f>
        <v>30.088999999999999</v>
      </c>
      <c r="AF13" s="169" t="str">
        <f ca="1">IF($C13,"--",'R1WxTags'!BU13)</f>
        <v>Steady</v>
      </c>
      <c r="AG13" s="89" t="str">
        <f>'R1WxTags'!C13</f>
        <v>1424</v>
      </c>
      <c r="AH13" s="84">
        <f t="shared" ca="1" si="10"/>
        <v>6</v>
      </c>
      <c r="AI13" s="85">
        <f t="shared" ca="1" si="0"/>
        <v>12</v>
      </c>
      <c r="AJ13" s="85">
        <f t="shared" ca="1" si="1"/>
        <v>16</v>
      </c>
      <c r="AK13" s="85">
        <f t="shared" ca="1" si="2"/>
        <v>7</v>
      </c>
      <c r="AL13" s="85">
        <f t="shared" ca="1" si="3"/>
        <v>8</v>
      </c>
      <c r="AM13" s="85">
        <f t="shared" ca="1" si="4"/>
        <v>9</v>
      </c>
      <c r="AN13" s="85">
        <f t="shared" ca="1" si="5"/>
        <v>5</v>
      </c>
      <c r="AO13" s="85">
        <f t="shared" ca="1" si="6"/>
        <v>18</v>
      </c>
      <c r="AP13" s="85">
        <f t="shared" ca="1" si="7"/>
        <v>15</v>
      </c>
      <c r="AQ13" s="85">
        <f t="shared" ca="1" si="8"/>
        <v>24</v>
      </c>
      <c r="AR13" s="86">
        <f t="shared" ca="1" si="9"/>
        <v>21</v>
      </c>
      <c r="AS13" s="93" t="s">
        <v>211</v>
      </c>
    </row>
    <row r="14" spans="1:45" x14ac:dyDescent="0.35">
      <c r="A14" s="31" t="str">
        <f>'R1WxTags'!C14</f>
        <v>1425</v>
      </c>
      <c r="B14" s="31" t="str">
        <f ca="1">'R1WxTags'!D14</f>
        <v>Huntsville</v>
      </c>
      <c r="C14" s="114">
        <f ca="1">'R1WxTags'!$L14</f>
        <v>0</v>
      </c>
      <c r="D14" s="116">
        <f ca="1">IF(SUM('R1WxTags'!$F14:$K14)&gt;0,1,0)</f>
        <v>0</v>
      </c>
      <c r="E14" s="98">
        <f>'R1WxTags'!M14</f>
        <v>44997</v>
      </c>
      <c r="F14" s="67" t="str">
        <f>TEXT('R1WxTags'!O14, "hh:mm AM/PM")</f>
        <v>04:46 PM</v>
      </c>
      <c r="G14" s="68">
        <f ca="1">'R1WxTags'!R14</f>
        <v>10</v>
      </c>
      <c r="H14" s="124">
        <f ca="1">IF($C14,"--",'R1WxTags'!Y14)</f>
        <v>39.5</v>
      </c>
      <c r="I14" s="124">
        <f ca="1">IF($C14,"--",'R1WxTags'!Z14)</f>
        <v>41.9</v>
      </c>
      <c r="J14" s="124">
        <f ca="1">IF($C14,"--",'R1WxTags'!AB14)</f>
        <v>24.9</v>
      </c>
      <c r="K14" s="160">
        <f ca="1">IF($C14,"--",'R1WxTags'!AH14)</f>
        <v>0.76</v>
      </c>
      <c r="L14" s="161">
        <f ca="1">IF($C14,"--",'R1WxTags'!AI14)</f>
        <v>0.93</v>
      </c>
      <c r="M14" s="161">
        <f ca="1">IF($C14,"--",'R1WxTags'!AK14)</f>
        <v>0.7</v>
      </c>
      <c r="N14" s="123">
        <f ca="1">IF($C14,"--",'R1WxTags'!AM14)</f>
        <v>32.6</v>
      </c>
      <c r="O14" s="124">
        <f ca="1">IF($C14,"--",'R1WxTags'!AN14)</f>
        <v>34</v>
      </c>
      <c r="P14" s="125">
        <f ca="1">IF($C14,"--",'R1WxTags'!AP14)</f>
        <v>18</v>
      </c>
      <c r="Q14" s="123">
        <f ca="1">IF($C14,"--",'R1WxTags'!AR14)</f>
        <v>39.1</v>
      </c>
      <c r="R14" s="125">
        <f ca="1">IF($C14,"--",'R1WxTags'!AS14)</f>
        <v>41</v>
      </c>
      <c r="S14" s="162">
        <f ca="1">IF($C14,"--",'R1WxTags'!AU14)</f>
        <v>0</v>
      </c>
      <c r="T14" s="163" t="str">
        <f ca="1">IF($C14,"--",'R1WxTags'!BD14)</f>
        <v>WNW</v>
      </c>
      <c r="U14" s="164">
        <f ca="1">IF($C14,"--",'R1WxTags'!AX14)</f>
        <v>0</v>
      </c>
      <c r="V14" s="154">
        <f ca="1">IF($C14,"--",'R1WxTags'!AY14)</f>
        <v>10</v>
      </c>
      <c r="W14" s="154">
        <f ca="1">IF($C14,"--",'R1WxTags'!BA14)</f>
        <v>41</v>
      </c>
      <c r="X14" s="155">
        <f ca="1">IF($C14,"--",'R1WxTags'!BB14)</f>
        <v>41</v>
      </c>
      <c r="Y14" s="123">
        <f ca="1">IF($C14,"--",'R1WxTags'!BE14)</f>
        <v>39.5</v>
      </c>
      <c r="Z14" s="165">
        <f ca="1">IF($C14,"--",'R1WxTags'!BF14)</f>
        <v>19</v>
      </c>
      <c r="AA14" s="166">
        <f ca="1">IF($C14,"--",'R1WxTags'!BL14)</f>
        <v>0.16</v>
      </c>
      <c r="AB14" s="167">
        <f ca="1">IF($C14,"--",'R1WxTags'!BM14)</f>
        <v>0.16</v>
      </c>
      <c r="AC14" s="167">
        <f ca="1">IF($C14,"--",'R1WxTags'!BK14)</f>
        <v>1.49</v>
      </c>
      <c r="AD14" s="167">
        <f ca="1">IF($C14,"--",'R1WxTags'!BJ14)</f>
        <v>12.41</v>
      </c>
      <c r="AE14" s="168">
        <f ca="1">IF($C14,"--",'R1WxTags'!BT14)</f>
        <v>30.122</v>
      </c>
      <c r="AF14" s="169" t="str">
        <f ca="1">IF($C14,"--",'R1WxTags'!BU14)</f>
        <v>Falling Slowly</v>
      </c>
      <c r="AG14" s="90" t="str">
        <f>'R1WxTags'!C14</f>
        <v>1425</v>
      </c>
      <c r="AH14" s="60">
        <f t="shared" ca="1" si="10"/>
        <v>11</v>
      </c>
      <c r="AI14" s="59">
        <f t="shared" ca="1" si="0"/>
        <v>4</v>
      </c>
      <c r="AJ14" s="59">
        <f t="shared" ca="1" si="1"/>
        <v>8</v>
      </c>
      <c r="AK14" s="59">
        <f t="shared" ca="1" si="2"/>
        <v>9</v>
      </c>
      <c r="AL14" s="59">
        <f t="shared" ca="1" si="3"/>
        <v>9</v>
      </c>
      <c r="AM14" s="59">
        <f t="shared" ca="1" si="4"/>
        <v>3</v>
      </c>
      <c r="AN14" s="59">
        <f t="shared" ca="1" si="5"/>
        <v>5</v>
      </c>
      <c r="AO14" s="59">
        <f t="shared" ca="1" si="6"/>
        <v>17</v>
      </c>
      <c r="AP14" s="59">
        <f t="shared" ca="1" si="7"/>
        <v>18</v>
      </c>
      <c r="AQ14" s="59">
        <f t="shared" ca="1" si="8"/>
        <v>10</v>
      </c>
      <c r="AR14" s="61">
        <f t="shared" ca="1" si="9"/>
        <v>7</v>
      </c>
      <c r="AS14" s="94" t="s">
        <v>212</v>
      </c>
    </row>
    <row r="15" spans="1:45" x14ac:dyDescent="0.35">
      <c r="A15" s="31" t="str">
        <f>'R1WxTags'!C15</f>
        <v>1426</v>
      </c>
      <c r="B15" s="31" t="str">
        <f ca="1">'R1WxTags'!D15</f>
        <v>Morgan</v>
      </c>
      <c r="C15" s="114">
        <f ca="1">'R1WxTags'!$L15</f>
        <v>0</v>
      </c>
      <c r="D15" s="116">
        <f ca="1">IF(SUM('R1WxTags'!$F15:$K15)&gt;0,1,0)</f>
        <v>0</v>
      </c>
      <c r="E15" s="98">
        <f>'R1WxTags'!M15</f>
        <v>44997</v>
      </c>
      <c r="F15" s="67" t="str">
        <f>TEXT('R1WxTags'!O15, "hh:mm AM/PM")</f>
        <v>04:56 PM</v>
      </c>
      <c r="G15" s="68">
        <f ca="1">'R1WxTags'!R15</f>
        <v>0</v>
      </c>
      <c r="H15" s="124">
        <f ca="1">IF($C15,"--",'R1WxTags'!Y15)</f>
        <v>38.6</v>
      </c>
      <c r="I15" s="124">
        <f ca="1">IF($C15,"--",'R1WxTags'!Z15)</f>
        <v>38.700000000000003</v>
      </c>
      <c r="J15" s="124">
        <f ca="1">IF($C15,"--",'R1WxTags'!AB15)</f>
        <v>27.6</v>
      </c>
      <c r="K15" s="160">
        <f ca="1">IF($C15,"--",'R1WxTags'!AH15)</f>
        <v>0.88</v>
      </c>
      <c r="L15" s="161">
        <f ca="1">IF($C15,"--",'R1WxTags'!AI15)</f>
        <v>0.94</v>
      </c>
      <c r="M15" s="161">
        <f ca="1">IF($C15,"--",'R1WxTags'!AK15)</f>
        <v>0.8</v>
      </c>
      <c r="N15" s="123">
        <f ca="1">IF($C15,"--",'R1WxTags'!AM15)</f>
        <v>35.4</v>
      </c>
      <c r="O15" s="124">
        <f ca="1">IF($C15,"--",'R1WxTags'!AN15)</f>
        <v>36</v>
      </c>
      <c r="P15" s="125">
        <f ca="1">IF($C15,"--",'R1WxTags'!AP15)</f>
        <v>23</v>
      </c>
      <c r="Q15" s="123">
        <f ca="1">IF($C15,"--",'R1WxTags'!AR15)</f>
        <v>38.5</v>
      </c>
      <c r="R15" s="125">
        <f ca="1">IF($C15,"--",'R1WxTags'!AS15)</f>
        <v>39</v>
      </c>
      <c r="S15" s="162">
        <f ca="1">IF($C15,"--",'R1WxTags'!AU15)</f>
        <v>0</v>
      </c>
      <c r="T15" s="163" t="str">
        <f ca="1">IF($C15,"--",'R1WxTags'!BD15)</f>
        <v>SW</v>
      </c>
      <c r="U15" s="164">
        <f ca="1">IF($C15,"--",'R1WxTags'!AX15)</f>
        <v>0</v>
      </c>
      <c r="V15" s="154">
        <f ca="1">IF($C15,"--",'R1WxTags'!AY15)</f>
        <v>11</v>
      </c>
      <c r="W15" s="154">
        <f ca="1">IF($C15,"--",'R1WxTags'!BA15)</f>
        <v>32</v>
      </c>
      <c r="X15" s="155">
        <f ca="1">IF($C15,"--",'R1WxTags'!BB15)</f>
        <v>32</v>
      </c>
      <c r="Y15" s="123">
        <f ca="1">IF($C15,"--",'R1WxTags'!BE15)</f>
        <v>38.6</v>
      </c>
      <c r="Z15" s="165">
        <f ca="1">IF($C15,"--",'R1WxTags'!BF15)</f>
        <v>25</v>
      </c>
      <c r="AA15" s="166">
        <f ca="1">IF($C15,"--",'R1WxTags'!BL15)</f>
        <v>7.0000000000000007E-2</v>
      </c>
      <c r="AB15" s="167">
        <f ca="1">IF($C15,"--",'R1WxTags'!BM15)</f>
        <v>7.0000000000000007E-2</v>
      </c>
      <c r="AC15" s="167">
        <f ca="1">IF($C15,"--",'R1WxTags'!BK15)</f>
        <v>0.78</v>
      </c>
      <c r="AD15" s="167">
        <f ca="1">IF($C15,"--",'R1WxTags'!BJ15)</f>
        <v>8.68</v>
      </c>
      <c r="AE15" s="168">
        <f ca="1">IF($C15,"--",'R1WxTags'!BT15)</f>
        <v>30.126999999999999</v>
      </c>
      <c r="AF15" s="169" t="str">
        <f ca="1">IF($C15,"--",'R1WxTags'!BU15)</f>
        <v>Steady</v>
      </c>
      <c r="AG15" s="89" t="str">
        <f>'R1WxTags'!C15</f>
        <v>1426</v>
      </c>
      <c r="AH15" s="84">
        <f t="shared" ca="1" si="10"/>
        <v>6</v>
      </c>
      <c r="AI15" s="85">
        <f t="shared" ca="1" si="0"/>
        <v>14</v>
      </c>
      <c r="AJ15" s="85">
        <f t="shared" ca="1" si="1"/>
        <v>18</v>
      </c>
      <c r="AK15" s="85">
        <f t="shared" ca="1" si="2"/>
        <v>11</v>
      </c>
      <c r="AL15" s="85">
        <f t="shared" ca="1" si="3"/>
        <v>11</v>
      </c>
      <c r="AM15" s="85">
        <f t="shared" ca="1" si="4"/>
        <v>13</v>
      </c>
      <c r="AN15" s="85">
        <f t="shared" ca="1" si="5"/>
        <v>11</v>
      </c>
      <c r="AO15" s="85">
        <f t="shared" ca="1" si="6"/>
        <v>15</v>
      </c>
      <c r="AP15" s="85">
        <f t="shared" ca="1" si="7"/>
        <v>17</v>
      </c>
      <c r="AQ15" s="85">
        <f t="shared" ca="1" si="8"/>
        <v>15</v>
      </c>
      <c r="AR15" s="86">
        <f t="shared" ca="1" si="9"/>
        <v>17</v>
      </c>
      <c r="AS15" s="93" t="s">
        <v>213</v>
      </c>
    </row>
    <row r="16" spans="1:45" x14ac:dyDescent="0.35">
      <c r="A16" s="31" t="str">
        <f>'R1WxTags'!C16</f>
        <v>1427</v>
      </c>
      <c r="B16" s="31" t="str">
        <f ca="1">'R1WxTags'!D16</f>
        <v>Centerville</v>
      </c>
      <c r="C16" s="114">
        <f ca="1">'R1WxTags'!$L16</f>
        <v>0</v>
      </c>
      <c r="D16" s="116">
        <f ca="1">IF(SUM('R1WxTags'!$F16:$K16)&gt;0,1,0)</f>
        <v>0</v>
      </c>
      <c r="E16" s="98">
        <f>'R1WxTags'!M16</f>
        <v>44997</v>
      </c>
      <c r="F16" s="67" t="str">
        <f>TEXT('R1WxTags'!O16, "hh:mm AM/PM")</f>
        <v>04:56 PM</v>
      </c>
      <c r="G16" s="68">
        <f ca="1">'R1WxTags'!R16</f>
        <v>0</v>
      </c>
      <c r="H16" s="124">
        <f ca="1">IF($C16,"--",'R1WxTags'!Y16)</f>
        <v>44.5</v>
      </c>
      <c r="I16" s="124">
        <f ca="1">IF($C16,"--",'R1WxTags'!Z16)</f>
        <v>44.6</v>
      </c>
      <c r="J16" s="124">
        <f ca="1">IF($C16,"--",'R1WxTags'!AB16)</f>
        <v>33.9</v>
      </c>
      <c r="K16" s="160">
        <f ca="1">IF($C16,"--",'R1WxTags'!AH16)</f>
        <v>0.82</v>
      </c>
      <c r="L16" s="161">
        <f ca="1">IF($C16,"--",'R1WxTags'!AI16)</f>
        <v>0.93</v>
      </c>
      <c r="M16" s="161">
        <f ca="1">IF($C16,"--",'R1WxTags'!AK16)</f>
        <v>0.76</v>
      </c>
      <c r="N16" s="123">
        <f ca="1">IF($C16,"--",'R1WxTags'!AM16)</f>
        <v>39.299999999999997</v>
      </c>
      <c r="O16" s="124">
        <f ca="1">IF($C16,"--",'R1WxTags'!AN16)</f>
        <v>41</v>
      </c>
      <c r="P16" s="125">
        <f ca="1">IF($C16,"--",'R1WxTags'!AP16)</f>
        <v>31</v>
      </c>
      <c r="Q16" s="123">
        <f ca="1">IF($C16,"--",'R1WxTags'!AR16)</f>
        <v>44.3</v>
      </c>
      <c r="R16" s="125">
        <f ca="1">IF($C16,"--",'R1WxTags'!AS16)</f>
        <v>45</v>
      </c>
      <c r="S16" s="162">
        <f ca="1">IF($C16,"--",'R1WxTags'!AU16)</f>
        <v>2.1</v>
      </c>
      <c r="T16" s="163" t="str">
        <f ca="1">IF($C16,"--",'R1WxTags'!BD16)</f>
        <v>WNW</v>
      </c>
      <c r="U16" s="164">
        <f ca="1">IF($C16,"--",'R1WxTags'!AX16)</f>
        <v>3</v>
      </c>
      <c r="V16" s="154">
        <f ca="1">IF($C16,"--",'R1WxTags'!AY16)</f>
        <v>9</v>
      </c>
      <c r="W16" s="154">
        <f ca="1">IF($C16,"--",'R1WxTags'!BA16)</f>
        <v>49</v>
      </c>
      <c r="X16" s="155">
        <f ca="1">IF($C16,"--",'R1WxTags'!BB16)</f>
        <v>49</v>
      </c>
      <c r="Y16" s="123">
        <f ca="1">IF($C16,"--",'R1WxTags'!BE16)</f>
        <v>43.5</v>
      </c>
      <c r="Z16" s="165">
        <f ca="1">IF($C16,"--",'R1WxTags'!BF16)</f>
        <v>32</v>
      </c>
      <c r="AA16" s="166">
        <f ca="1">IF($C16,"--",'R1WxTags'!BL16)</f>
        <v>0.11</v>
      </c>
      <c r="AB16" s="167">
        <f ca="1">IF($C16,"--",'R1WxTags'!BM16)</f>
        <v>0.1</v>
      </c>
      <c r="AC16" s="167">
        <f ca="1">IF($C16,"--",'R1WxTags'!BK16)</f>
        <v>0.84</v>
      </c>
      <c r="AD16" s="167">
        <f ca="1">IF($C16,"--",'R1WxTags'!BJ16)</f>
        <v>9.4</v>
      </c>
      <c r="AE16" s="168">
        <f ca="1">IF($C16,"--",'R1WxTags'!BT16)</f>
        <v>30.044</v>
      </c>
      <c r="AF16" s="169" t="str">
        <f ca="1">IF($C16,"--",'R1WxTags'!BU16)</f>
        <v>Falling Slowly</v>
      </c>
      <c r="AG16" s="90" t="str">
        <f>'R1WxTags'!C16</f>
        <v>1427</v>
      </c>
      <c r="AH16" s="60">
        <f t="shared" ca="1" si="10"/>
        <v>15</v>
      </c>
      <c r="AI16" s="59">
        <f t="shared" ca="1" si="0"/>
        <v>6</v>
      </c>
      <c r="AJ16" s="59">
        <f t="shared" ca="1" si="1"/>
        <v>12</v>
      </c>
      <c r="AK16" s="59">
        <f t="shared" ca="1" si="2"/>
        <v>1</v>
      </c>
      <c r="AL16" s="59">
        <f t="shared" ca="1" si="3"/>
        <v>1</v>
      </c>
      <c r="AM16" s="59">
        <f t="shared" ca="1" si="4"/>
        <v>1</v>
      </c>
      <c r="AN16" s="59">
        <f t="shared" ca="1" si="5"/>
        <v>1</v>
      </c>
      <c r="AO16" s="59">
        <f t="shared" ca="1" si="6"/>
        <v>25</v>
      </c>
      <c r="AP16" s="59">
        <f t="shared" ca="1" si="7"/>
        <v>25</v>
      </c>
      <c r="AQ16" s="59">
        <f t="shared" ca="1" si="8"/>
        <v>25</v>
      </c>
      <c r="AR16" s="61">
        <f t="shared" ca="1" si="9"/>
        <v>25</v>
      </c>
      <c r="AS16" s="94" t="s">
        <v>214</v>
      </c>
    </row>
    <row r="17" spans="1:45" x14ac:dyDescent="0.35">
      <c r="A17" s="31" t="str">
        <f>'R1WxTags'!C17</f>
        <v>1431</v>
      </c>
      <c r="B17" s="31" t="str">
        <f ca="1">'R1WxTags'!D17</f>
        <v>Snowville</v>
      </c>
      <c r="C17" s="114">
        <f ca="1">'R1WxTags'!$L17</f>
        <v>0</v>
      </c>
      <c r="D17" s="116">
        <f ca="1">IF(SUM('R1WxTags'!$F17:$K17)&gt;0,1,0)</f>
        <v>1</v>
      </c>
      <c r="E17" s="98">
        <f>'R1WxTags'!M17</f>
        <v>44997</v>
      </c>
      <c r="F17" s="67" t="str">
        <f>TEXT('R1WxTags'!O17, "hh:mm AM/PM")</f>
        <v>04:56 PM</v>
      </c>
      <c r="G17" s="68">
        <f ca="1">'R1WxTags'!R17</f>
        <v>0</v>
      </c>
      <c r="H17" s="124">
        <f ca="1">IF($C17,"--",'R1WxTags'!Y17)</f>
        <v>38.1</v>
      </c>
      <c r="I17" s="124">
        <f ca="1">IF($C17,"--",'R1WxTags'!Z17)</f>
        <v>39.4</v>
      </c>
      <c r="J17" s="124">
        <f ca="1">IF($C17,"--",'R1WxTags'!AB17)</f>
        <v>24.7</v>
      </c>
      <c r="K17" s="160">
        <f ca="1">IF($C17,"--",'R1WxTags'!AH17)</f>
        <v>0.81</v>
      </c>
      <c r="L17" s="161">
        <f ca="1">IF($C17,"--",'R1WxTags'!AI17)</f>
        <v>0.89</v>
      </c>
      <c r="M17" s="161">
        <f ca="1">IF($C17,"--",'R1WxTags'!AK17)</f>
        <v>0.76</v>
      </c>
      <c r="N17" s="123">
        <f ca="1">IF($C17,"--",'R1WxTags'!AM17)</f>
        <v>32.799999999999997</v>
      </c>
      <c r="O17" s="124">
        <f ca="1">IF($C17,"--",'R1WxTags'!AN17)</f>
        <v>33</v>
      </c>
      <c r="P17" s="125">
        <f ca="1">IF($C17,"--",'R1WxTags'!AP17)</f>
        <v>18</v>
      </c>
      <c r="Q17" s="123">
        <f ca="1">IF($C17,"--",'R1WxTags'!AR17)</f>
        <v>37.799999999999997</v>
      </c>
      <c r="R17" s="125">
        <f ca="1">IF($C17,"--",'R1WxTags'!AS17)</f>
        <v>39</v>
      </c>
      <c r="S17" s="162">
        <f ca="1">IF($C17,"--",'R1WxTags'!AU17)</f>
        <v>1.5</v>
      </c>
      <c r="T17" s="163" t="str">
        <f ca="1">IF($C17,"--",'R1WxTags'!BD17)</f>
        <v>ENE</v>
      </c>
      <c r="U17" s="164">
        <f ca="1">IF($C17,"--",'R1WxTags'!AX17)</f>
        <v>2</v>
      </c>
      <c r="V17" s="154">
        <f ca="1">IF($C17,"--",'R1WxTags'!AY17)</f>
        <v>8</v>
      </c>
      <c r="W17" s="154">
        <f ca="1">IF($C17,"--",'R1WxTags'!BA17)</f>
        <v>38</v>
      </c>
      <c r="X17" s="155">
        <f ca="1">IF($C17,"--",'R1WxTags'!BB17)</f>
        <v>38</v>
      </c>
      <c r="Y17" s="123">
        <f ca="1">IF($C17,"--",'R1WxTags'!BE17)</f>
        <v>37.700000000000003</v>
      </c>
      <c r="Z17" s="165">
        <f ca="1">IF($C17,"--",'R1WxTags'!BF17)</f>
        <v>21</v>
      </c>
      <c r="AA17" s="166">
        <f ca="1">IF($C17,"--",'R1WxTags'!BL17)</f>
        <v>0.01</v>
      </c>
      <c r="AB17" s="167">
        <f ca="1">IF($C17,"--",'R1WxTags'!BM17)</f>
        <v>0</v>
      </c>
      <c r="AC17" s="167">
        <f ca="1">IF($C17,"--",'R1WxTags'!BK17)</f>
        <v>0.36</v>
      </c>
      <c r="AD17" s="167">
        <f ca="1">IF($C17,"--",'R1WxTags'!BJ17)</f>
        <v>5.23</v>
      </c>
      <c r="AE17" s="168">
        <f ca="1">IF($C17,"--",'R1WxTags'!BT17)</f>
        <v>30.125</v>
      </c>
      <c r="AF17" s="169" t="str">
        <f ca="1">IF($C17,"--",'R1WxTags'!BU17)</f>
        <v>Steady</v>
      </c>
      <c r="AG17" s="89" t="str">
        <f>'R1WxTags'!C17</f>
        <v>1431</v>
      </c>
      <c r="AH17" s="84">
        <f t="shared" ca="1" si="10"/>
        <v>20</v>
      </c>
      <c r="AI17" s="85">
        <f t="shared" ca="1" si="0"/>
        <v>24</v>
      </c>
      <c r="AJ17" s="85">
        <f t="shared" ca="1" si="1"/>
        <v>24</v>
      </c>
      <c r="AK17" s="85">
        <f t="shared" ca="1" si="2"/>
        <v>13</v>
      </c>
      <c r="AL17" s="85">
        <f t="shared" ca="1" si="3"/>
        <v>13</v>
      </c>
      <c r="AM17" s="85">
        <f t="shared" ca="1" si="4"/>
        <v>11</v>
      </c>
      <c r="AN17" s="85">
        <f t="shared" ca="1" si="5"/>
        <v>11</v>
      </c>
      <c r="AO17" s="85">
        <f t="shared" ca="1" si="6"/>
        <v>13</v>
      </c>
      <c r="AP17" s="85">
        <f t="shared" ca="1" si="7"/>
        <v>14</v>
      </c>
      <c r="AQ17" s="85">
        <f t="shared" ca="1" si="8"/>
        <v>8</v>
      </c>
      <c r="AR17" s="86">
        <f t="shared" ca="1" si="9"/>
        <v>9</v>
      </c>
      <c r="AS17" s="93" t="s">
        <v>215</v>
      </c>
    </row>
    <row r="18" spans="1:45" x14ac:dyDescent="0.35">
      <c r="A18" s="31" t="str">
        <f>'R1WxTags'!C18</f>
        <v>1431A</v>
      </c>
      <c r="B18" s="31" t="str">
        <f ca="1">'R1WxTags'!D18</f>
        <v>Park Valley</v>
      </c>
      <c r="C18" s="114">
        <f ca="1">'R1WxTags'!$L18</f>
        <v>0</v>
      </c>
      <c r="D18" s="116">
        <f ca="1">IF(SUM('R1WxTags'!$F18:$K18)&gt;0,1,0)</f>
        <v>0</v>
      </c>
      <c r="E18" s="98">
        <f>'R1WxTags'!M18</f>
        <v>44997</v>
      </c>
      <c r="F18" s="67" t="str">
        <f>TEXT('R1WxTags'!O18, "hh:mm AM/PM")</f>
        <v>04:56 PM</v>
      </c>
      <c r="G18" s="68">
        <f ca="1">'R1WxTags'!R18</f>
        <v>0</v>
      </c>
      <c r="H18" s="124">
        <f ca="1">IF($C18,"--",'R1WxTags'!Y18)</f>
        <v>35.5</v>
      </c>
      <c r="I18" s="124">
        <f ca="1">IF($C18,"--",'R1WxTags'!Z18)</f>
        <v>38.6</v>
      </c>
      <c r="J18" s="124">
        <f ca="1">IF($C18,"--",'R1WxTags'!AB18)</f>
        <v>27.4</v>
      </c>
      <c r="K18" s="160">
        <f ca="1">IF($C18,"--",'R1WxTags'!AH18)</f>
        <v>0.84</v>
      </c>
      <c r="L18" s="161">
        <f ca="1">IF($C18,"--",'R1WxTags'!AI18)</f>
        <v>0.94</v>
      </c>
      <c r="M18" s="161">
        <f ca="1">IF($C18,"--",'R1WxTags'!AK18)</f>
        <v>0.75</v>
      </c>
      <c r="N18" s="123">
        <f ca="1">IF($C18,"--",'R1WxTags'!AM18)</f>
        <v>31.1</v>
      </c>
      <c r="O18" s="124">
        <f ca="1">IF($C18,"--",'R1WxTags'!AN18)</f>
        <v>32</v>
      </c>
      <c r="P18" s="125">
        <f ca="1">IF($C18,"--",'R1WxTags'!AP18)</f>
        <v>26</v>
      </c>
      <c r="Q18" s="123">
        <f ca="1">IF($C18,"--",'R1WxTags'!AR18)</f>
        <v>35.299999999999997</v>
      </c>
      <c r="R18" s="125">
        <f ca="1">IF($C18,"--",'R1WxTags'!AS18)</f>
        <v>38</v>
      </c>
      <c r="S18" s="162">
        <f ca="1">IF($C18,"--",'R1WxTags'!AU18)</f>
        <v>1.4</v>
      </c>
      <c r="T18" s="163" t="str">
        <f ca="1">IF($C18,"--",'R1WxTags'!BD18)</f>
        <v>ESE</v>
      </c>
      <c r="U18" s="164">
        <f ca="1">IF($C18,"--",'R1WxTags'!AX18)</f>
        <v>2</v>
      </c>
      <c r="V18" s="154">
        <f ca="1">IF($C18,"--",'R1WxTags'!AY18)</f>
        <v>9</v>
      </c>
      <c r="W18" s="154">
        <f ca="1">IF($C18,"--",'R1WxTags'!BA18)</f>
        <v>40</v>
      </c>
      <c r="X18" s="155">
        <f ca="1">IF($C18,"--",'R1WxTags'!BB18)</f>
        <v>53</v>
      </c>
      <c r="Y18" s="123">
        <f ca="1">IF($C18,"--",'R1WxTags'!BE18)</f>
        <v>34.799999999999997</v>
      </c>
      <c r="Z18" s="165">
        <f ca="1">IF($C18,"--",'R1WxTags'!BF18)</f>
        <v>23</v>
      </c>
      <c r="AA18" s="166">
        <f ca="1">IF($C18,"--",'R1WxTags'!BL18)</f>
        <v>0.06</v>
      </c>
      <c r="AB18" s="167">
        <f ca="1">IF($C18,"--",'R1WxTags'!BM18)</f>
        <v>0.06</v>
      </c>
      <c r="AC18" s="167">
        <f ca="1">IF($C18,"--",'R1WxTags'!BK18)</f>
        <v>0.34</v>
      </c>
      <c r="AD18" s="167">
        <f ca="1">IF($C18,"--",'R1WxTags'!BJ18)</f>
        <v>4.32</v>
      </c>
      <c r="AE18" s="168">
        <f ca="1">IF($C18,"--",'R1WxTags'!BT18)</f>
        <v>30.081</v>
      </c>
      <c r="AF18" s="169" t="str">
        <f ca="1">IF($C18,"--",'R1WxTags'!BU18)</f>
        <v>Falling Slowly</v>
      </c>
      <c r="AG18" s="90" t="str">
        <f>'R1WxTags'!C18</f>
        <v>1431A</v>
      </c>
      <c r="AH18" s="60">
        <f t="shared" ca="1" si="10"/>
        <v>15</v>
      </c>
      <c r="AI18" s="59">
        <f t="shared" ca="1" si="0"/>
        <v>17</v>
      </c>
      <c r="AJ18" s="59">
        <f t="shared" ca="1" si="1"/>
        <v>20</v>
      </c>
      <c r="AK18" s="59">
        <f t="shared" ca="1" si="2"/>
        <v>19</v>
      </c>
      <c r="AL18" s="59">
        <f t="shared" ca="1" si="3"/>
        <v>19</v>
      </c>
      <c r="AM18" s="59">
        <f t="shared" ca="1" si="4"/>
        <v>14</v>
      </c>
      <c r="AN18" s="59">
        <f t="shared" ca="1" si="5"/>
        <v>15</v>
      </c>
      <c r="AO18" s="59">
        <f t="shared" ca="1" si="6"/>
        <v>7</v>
      </c>
      <c r="AP18" s="59">
        <f t="shared" ca="1" si="7"/>
        <v>7</v>
      </c>
      <c r="AQ18" s="59">
        <f t="shared" ca="1" si="8"/>
        <v>14</v>
      </c>
      <c r="AR18" s="61">
        <f t="shared" ca="1" si="9"/>
        <v>14</v>
      </c>
      <c r="AS18" s="94" t="s">
        <v>218</v>
      </c>
    </row>
    <row r="19" spans="1:45" x14ac:dyDescent="0.35">
      <c r="A19" s="31" t="str">
        <f>'R1WxTags'!C19</f>
        <v>1432</v>
      </c>
      <c r="B19" s="31" t="str">
        <f ca="1">'R1WxTags'!D19</f>
        <v>Bothwell</v>
      </c>
      <c r="C19" s="114">
        <f ca="1">'R1WxTags'!$L19</f>
        <v>0</v>
      </c>
      <c r="D19" s="116">
        <f ca="1">IF(SUM('R1WxTags'!$F19:$K19)&gt;0,1,0)</f>
        <v>0</v>
      </c>
      <c r="E19" s="98">
        <f>'R1WxTags'!M19</f>
        <v>44997</v>
      </c>
      <c r="F19" s="67" t="str">
        <f>TEXT('R1WxTags'!O19, "hh:mm AM/PM")</f>
        <v>04:56 PM</v>
      </c>
      <c r="G19" s="68">
        <f ca="1">'R1WxTags'!R19</f>
        <v>0</v>
      </c>
      <c r="H19" s="124">
        <f ca="1">IF($C19,"--",'R1WxTags'!Y19)</f>
        <v>39.200000000000003</v>
      </c>
      <c r="I19" s="124">
        <f ca="1">IF($C19,"--",'R1WxTags'!Z19)</f>
        <v>39.799999999999997</v>
      </c>
      <c r="J19" s="124">
        <f ca="1">IF($C19,"--",'R1WxTags'!AB19)</f>
        <v>29.2</v>
      </c>
      <c r="K19" s="160">
        <f ca="1">IF($C19,"--",'R1WxTags'!AH19)</f>
        <v>0.77</v>
      </c>
      <c r="L19" s="161">
        <f ca="1">IF($C19,"--",'R1WxTags'!AI19)</f>
        <v>0.92</v>
      </c>
      <c r="M19" s="161">
        <f ca="1">IF($C19,"--",'R1WxTags'!AK19)</f>
        <v>0.59</v>
      </c>
      <c r="N19" s="123">
        <f ca="1">IF($C19,"--",'R1WxTags'!AM19)</f>
        <v>32.6</v>
      </c>
      <c r="O19" s="124">
        <f ca="1">IF($C19,"--",'R1WxTags'!AN19)</f>
        <v>34</v>
      </c>
      <c r="P19" s="125">
        <f ca="1">IF($C19,"--",'R1WxTags'!AP19)</f>
        <v>21</v>
      </c>
      <c r="Q19" s="123">
        <f ca="1">IF($C19,"--",'R1WxTags'!AR19)</f>
        <v>38.799999999999997</v>
      </c>
      <c r="R19" s="125">
        <f ca="1">IF($C19,"--",'R1WxTags'!AS19)</f>
        <v>40</v>
      </c>
      <c r="S19" s="162">
        <f ca="1">IF($C19,"--",'R1WxTags'!AU19)</f>
        <v>3.8</v>
      </c>
      <c r="T19" s="163" t="str">
        <f ca="1">IF($C19,"--",'R1WxTags'!BD19)</f>
        <v>NNW</v>
      </c>
      <c r="U19" s="164">
        <f ca="1">IF($C19,"--",'R1WxTags'!AX19)</f>
        <v>3</v>
      </c>
      <c r="V19" s="154">
        <f ca="1">IF($C19,"--",'R1WxTags'!AY19)</f>
        <v>16</v>
      </c>
      <c r="W19" s="154">
        <f ca="1">IF($C19,"--",'R1WxTags'!BA19)</f>
        <v>45</v>
      </c>
      <c r="X19" s="155">
        <f ca="1">IF($C19,"--",'R1WxTags'!BB19)</f>
        <v>45</v>
      </c>
      <c r="Y19" s="123">
        <f ca="1">IF($C19,"--",'R1WxTags'!BE19)</f>
        <v>37.5</v>
      </c>
      <c r="Z19" s="165">
        <f ca="1">IF($C19,"--",'R1WxTags'!BF19)</f>
        <v>25</v>
      </c>
      <c r="AA19" s="166">
        <f ca="1">IF($C19,"--",'R1WxTags'!BL19)</f>
        <v>7.0000000000000007E-2</v>
      </c>
      <c r="AB19" s="167">
        <f ca="1">IF($C19,"--",'R1WxTags'!BM19)</f>
        <v>7.0000000000000007E-2</v>
      </c>
      <c r="AC19" s="167">
        <f ca="1">IF($C19,"--",'R1WxTags'!BK19)</f>
        <v>1</v>
      </c>
      <c r="AD19" s="167">
        <f ca="1">IF($C19,"--",'R1WxTags'!BJ19)</f>
        <v>8.08</v>
      </c>
      <c r="AE19" s="168">
        <f ca="1">IF($C19,"--",'R1WxTags'!BT19)</f>
        <v>30.088000000000001</v>
      </c>
      <c r="AF19" s="169" t="str">
        <f ca="1">IF($C19,"--",'R1WxTags'!BU19)</f>
        <v>Falling Slowly</v>
      </c>
      <c r="AG19" s="89" t="str">
        <f>'R1WxTags'!C19</f>
        <v>1432</v>
      </c>
      <c r="AH19" s="84">
        <f t="shared" ca="1" si="10"/>
        <v>2</v>
      </c>
      <c r="AI19" s="85">
        <f t="shared" ca="1" si="0"/>
        <v>14</v>
      </c>
      <c r="AJ19" s="85">
        <f t="shared" ca="1" si="1"/>
        <v>18</v>
      </c>
      <c r="AK19" s="85">
        <f t="shared" ca="1" si="2"/>
        <v>10</v>
      </c>
      <c r="AL19" s="85">
        <f t="shared" ca="1" si="3"/>
        <v>10</v>
      </c>
      <c r="AM19" s="85">
        <f t="shared" ca="1" si="4"/>
        <v>10</v>
      </c>
      <c r="AN19" s="85">
        <f t="shared" ca="1" si="5"/>
        <v>10</v>
      </c>
      <c r="AO19" s="85">
        <f t="shared" ca="1" si="6"/>
        <v>16</v>
      </c>
      <c r="AP19" s="85">
        <f t="shared" ca="1" si="7"/>
        <v>13</v>
      </c>
      <c r="AQ19" s="85">
        <f t="shared" ca="1" si="8"/>
        <v>18</v>
      </c>
      <c r="AR19" s="86">
        <f t="shared" ca="1" si="9"/>
        <v>17</v>
      </c>
      <c r="AS19" s="93" t="s">
        <v>216</v>
      </c>
    </row>
    <row r="20" spans="1:45" x14ac:dyDescent="0.35">
      <c r="A20" s="31" t="str">
        <f>'R1WxTags'!C20</f>
        <v>1433</v>
      </c>
      <c r="B20" s="31" t="str">
        <f ca="1">'R1WxTags'!D20</f>
        <v>Riverside</v>
      </c>
      <c r="C20" s="114">
        <f ca="1">'R1WxTags'!$L20</f>
        <v>0</v>
      </c>
      <c r="D20" s="116">
        <f ca="1">IF(SUM('R1WxTags'!$F20:$K20)&gt;0,1,0)</f>
        <v>1</v>
      </c>
      <c r="E20" s="98">
        <f>'R1WxTags'!M20</f>
        <v>44997</v>
      </c>
      <c r="F20" s="67" t="str">
        <f>TEXT('R1WxTags'!O20, "hh:mm AM/PM")</f>
        <v>04:56 PM</v>
      </c>
      <c r="G20" s="68">
        <f ca="1">'R1WxTags'!R20</f>
        <v>0</v>
      </c>
      <c r="H20" s="124">
        <f ca="1">IF($C20,"--",'R1WxTags'!Y20)</f>
        <v>36.4</v>
      </c>
      <c r="I20" s="124">
        <f ca="1">IF($C20,"--",'R1WxTags'!Z20)</f>
        <v>36.4</v>
      </c>
      <c r="J20" s="124">
        <f ca="1">IF($C20,"--",'R1WxTags'!AB20)</f>
        <v>26</v>
      </c>
      <c r="K20" s="160">
        <f ca="1">IF($C20,"--",'R1WxTags'!AH20)</f>
        <v>0.78</v>
      </c>
      <c r="L20" s="161">
        <f ca="1">IF($C20,"--",'R1WxTags'!AI20)</f>
        <v>0.93</v>
      </c>
      <c r="M20" s="161">
        <f ca="1">IF($C20,"--",'R1WxTags'!AK20)</f>
        <v>0.63</v>
      </c>
      <c r="N20" s="123">
        <f ca="1">IF($C20,"--",'R1WxTags'!AM20)</f>
        <v>30.2</v>
      </c>
      <c r="O20" s="124">
        <f ca="1">IF($C20,"--",'R1WxTags'!AN20)</f>
        <v>30</v>
      </c>
      <c r="P20" s="125">
        <f ca="1">IF($C20,"--",'R1WxTags'!AP20)</f>
        <v>21</v>
      </c>
      <c r="Q20" s="123">
        <f ca="1">IF($C20,"--",'R1WxTags'!AR20)</f>
        <v>36.1</v>
      </c>
      <c r="R20" s="125">
        <f ca="1">IF($C20,"--",'R1WxTags'!AS20)</f>
        <v>36</v>
      </c>
      <c r="S20" s="162">
        <f ca="1">IF($C20,"--",'R1WxTags'!AU20)</f>
        <v>1.5</v>
      </c>
      <c r="T20" s="163" t="str">
        <f ca="1">IF($C20,"--",'R1WxTags'!BD20)</f>
        <v>NNE</v>
      </c>
      <c r="U20" s="164">
        <f ca="1">IF($C20,"--",'R1WxTags'!AX20)</f>
        <v>2</v>
      </c>
      <c r="V20" s="154">
        <f ca="1">IF($C20,"--",'R1WxTags'!AY20)</f>
        <v>11</v>
      </c>
      <c r="W20" s="154">
        <f ca="1">IF($C20,"--",'R1WxTags'!BA20)</f>
        <v>45</v>
      </c>
      <c r="X20" s="155">
        <f ca="1">IF($C20,"--",'R1WxTags'!BB20)</f>
        <v>45</v>
      </c>
      <c r="Y20" s="123">
        <f ca="1">IF($C20,"--",'R1WxTags'!BE20)</f>
        <v>35.799999999999997</v>
      </c>
      <c r="Z20" s="165">
        <f ca="1">IF($C20,"--",'R1WxTags'!BF20)</f>
        <v>19</v>
      </c>
      <c r="AA20" s="166">
        <f ca="1">IF($C20,"--",'R1WxTags'!BL20)</f>
        <v>0.01</v>
      </c>
      <c r="AB20" s="167">
        <f ca="1">IF($C20,"--",'R1WxTags'!BM20)</f>
        <v>0</v>
      </c>
      <c r="AC20" s="167">
        <f ca="1">IF($C20,"--",'R1WxTags'!BK20)</f>
        <v>0.77</v>
      </c>
      <c r="AD20" s="167">
        <f ca="1">IF($C20,"--",'R1WxTags'!BJ20)</f>
        <v>8.8800000000000008</v>
      </c>
      <c r="AE20" s="168">
        <f ca="1">IF($C20,"--",'R1WxTags'!BT20)</f>
        <v>30.167000000000002</v>
      </c>
      <c r="AF20" s="169" t="str">
        <f ca="1">IF($C20,"--",'R1WxTags'!BU20)</f>
        <v>Steady</v>
      </c>
      <c r="AG20" s="90" t="str">
        <f>'R1WxTags'!C20</f>
        <v>1433</v>
      </c>
      <c r="AH20" s="60">
        <f t="shared" ca="1" si="10"/>
        <v>6</v>
      </c>
      <c r="AI20" s="59">
        <f t="shared" ca="1" si="0"/>
        <v>24</v>
      </c>
      <c r="AJ20" s="59">
        <f t="shared" ca="1" si="1"/>
        <v>24</v>
      </c>
      <c r="AK20" s="59">
        <f t="shared" ca="1" si="2"/>
        <v>16</v>
      </c>
      <c r="AL20" s="59">
        <f t="shared" ca="1" si="3"/>
        <v>16</v>
      </c>
      <c r="AM20" s="59">
        <f t="shared" ca="1" si="4"/>
        <v>18</v>
      </c>
      <c r="AN20" s="59">
        <f t="shared" ca="1" si="5"/>
        <v>17</v>
      </c>
      <c r="AO20" s="59">
        <f t="shared" ca="1" si="6"/>
        <v>10</v>
      </c>
      <c r="AP20" s="59">
        <f t="shared" ca="1" si="7"/>
        <v>9</v>
      </c>
      <c r="AQ20" s="59">
        <f t="shared" ca="1" si="8"/>
        <v>12</v>
      </c>
      <c r="AR20" s="61">
        <f t="shared" ca="1" si="9"/>
        <v>7</v>
      </c>
      <c r="AS20" s="94" t="s">
        <v>217</v>
      </c>
    </row>
    <row r="21" spans="1:45" x14ac:dyDescent="0.35">
      <c r="A21" s="31" t="str">
        <f>'R1WxTags'!C21</f>
        <v>1435</v>
      </c>
      <c r="B21" s="31" t="str">
        <f ca="1">'R1WxTags'!D21</f>
        <v>Wellsville-1435</v>
      </c>
      <c r="C21" s="114">
        <f ca="1">'R1WxTags'!$L21</f>
        <v>0</v>
      </c>
      <c r="D21" s="116">
        <f ca="1">IF(SUM('R1WxTags'!$F21:$K21)&gt;0,1,0)</f>
        <v>0</v>
      </c>
      <c r="E21" s="98">
        <f>'R1WxTags'!M21</f>
        <v>44997</v>
      </c>
      <c r="F21" s="67" t="str">
        <f>TEXT('R1WxTags'!O21, "hh:mm AM/PM")</f>
        <v>04:56 PM</v>
      </c>
      <c r="G21" s="68">
        <f ca="1">'R1WxTags'!R21</f>
        <v>0</v>
      </c>
      <c r="H21" s="124">
        <f ca="1">IF($C21,"--",'R1WxTags'!Y21)</f>
        <v>36.299999999999997</v>
      </c>
      <c r="I21" s="124">
        <f ca="1">IF($C21,"--",'R1WxTags'!Z21)</f>
        <v>36.299999999999997</v>
      </c>
      <c r="J21" s="124">
        <f ca="1">IF($C21,"--",'R1WxTags'!AB21)</f>
        <v>24.7</v>
      </c>
      <c r="K21" s="160">
        <f ca="1">IF($C21,"--",'R1WxTags'!AH21)</f>
        <v>0.73</v>
      </c>
      <c r="L21" s="161">
        <f ca="1">IF($C21,"--",'R1WxTags'!AI21)</f>
        <v>0.93</v>
      </c>
      <c r="M21" s="161">
        <f ca="1">IF($C21,"--",'R1WxTags'!AK21)</f>
        <v>0.67</v>
      </c>
      <c r="N21" s="123">
        <f ca="1">IF($C21,"--",'R1WxTags'!AM21)</f>
        <v>28.5</v>
      </c>
      <c r="O21" s="124">
        <f ca="1">IF($C21,"--",'R1WxTags'!AN21)</f>
        <v>29</v>
      </c>
      <c r="P21" s="125">
        <f ca="1">IF($C21,"--",'R1WxTags'!AP21)</f>
        <v>17</v>
      </c>
      <c r="Q21" s="123">
        <f ca="1">IF($C21,"--",'R1WxTags'!AR21)</f>
        <v>35.799999999999997</v>
      </c>
      <c r="R21" s="125">
        <f ca="1">IF($C21,"--",'R1WxTags'!AS21)</f>
        <v>36</v>
      </c>
      <c r="S21" s="162">
        <f ca="1">IF($C21,"--",'R1WxTags'!AU21)</f>
        <v>3.5</v>
      </c>
      <c r="T21" s="163" t="str">
        <f ca="1">IF($C21,"--",'R1WxTags'!BD21)</f>
        <v>SSE</v>
      </c>
      <c r="U21" s="164">
        <f ca="1">IF($C21,"--",'R1WxTags'!AX21)</f>
        <v>1</v>
      </c>
      <c r="V21" s="154">
        <f ca="1">IF($C21,"--",'R1WxTags'!AY21)</f>
        <v>9</v>
      </c>
      <c r="W21" s="154">
        <f ca="1">IF($C21,"--",'R1WxTags'!BA21)</f>
        <v>55</v>
      </c>
      <c r="X21" s="155">
        <f ca="1">IF($C21,"--",'R1WxTags'!BB21)</f>
        <v>56</v>
      </c>
      <c r="Y21" s="123">
        <f ca="1">IF($C21,"--",'R1WxTags'!BE21)</f>
        <v>36.299999999999997</v>
      </c>
      <c r="Z21" s="165">
        <f ca="1">IF($C21,"--",'R1WxTags'!BF21)</f>
        <v>21</v>
      </c>
      <c r="AA21" s="166">
        <f ca="1">IF($C21,"--",'R1WxTags'!BL21)</f>
        <v>0.2</v>
      </c>
      <c r="AB21" s="167">
        <f ca="1">IF($C21,"--",'R1WxTags'!BM21)</f>
        <v>1.36</v>
      </c>
      <c r="AC21" s="167">
        <f ca="1">IF($C21,"--",'R1WxTags'!BK21)</f>
        <v>1.68</v>
      </c>
      <c r="AD21" s="167">
        <f ca="1">IF($C21,"--",'R1WxTags'!BJ21)</f>
        <v>11.87</v>
      </c>
      <c r="AE21" s="168">
        <f ca="1">IF($C21,"--",'R1WxTags'!BT21)</f>
        <v>30.21</v>
      </c>
      <c r="AF21" s="169" t="str">
        <f ca="1">IF($C21,"--",'R1WxTags'!BU21)</f>
        <v>Steady</v>
      </c>
      <c r="AG21" s="89" t="str">
        <f>'R1WxTags'!C21</f>
        <v>1435</v>
      </c>
      <c r="AH21" s="84">
        <f t="shared" ca="1" si="10"/>
        <v>15</v>
      </c>
      <c r="AI21" s="85">
        <f t="shared" ca="1" si="0"/>
        <v>3</v>
      </c>
      <c r="AJ21" s="85">
        <f t="shared" ca="1" si="1"/>
        <v>1</v>
      </c>
      <c r="AK21" s="85">
        <f t="shared" ca="1" si="2"/>
        <v>17</v>
      </c>
      <c r="AL21" s="85">
        <f t="shared" ca="1" si="3"/>
        <v>17</v>
      </c>
      <c r="AM21" s="85">
        <f t="shared" ca="1" si="4"/>
        <v>19</v>
      </c>
      <c r="AN21" s="85">
        <f t="shared" ca="1" si="5"/>
        <v>17</v>
      </c>
      <c r="AO21" s="85">
        <f t="shared" ca="1" si="6"/>
        <v>9</v>
      </c>
      <c r="AP21" s="85">
        <f t="shared" ca="1" si="7"/>
        <v>10</v>
      </c>
      <c r="AQ21" s="85">
        <f t="shared" ca="1" si="8"/>
        <v>8</v>
      </c>
      <c r="AR21" s="86">
        <f t="shared" ca="1" si="9"/>
        <v>9</v>
      </c>
      <c r="AS21" s="93" t="s">
        <v>219</v>
      </c>
    </row>
    <row r="22" spans="1:45" x14ac:dyDescent="0.35">
      <c r="A22" s="31" t="str">
        <f>'R1WxTags'!C22</f>
        <v>1436</v>
      </c>
      <c r="B22" s="31" t="str">
        <f ca="1">'R1WxTags'!D22</f>
        <v>Logan</v>
      </c>
      <c r="C22" s="114">
        <f ca="1">'R1WxTags'!$L22</f>
        <v>0</v>
      </c>
      <c r="D22" s="116">
        <f ca="1">IF(SUM('R1WxTags'!$F22:$K22)&gt;0,1,0)</f>
        <v>0</v>
      </c>
      <c r="E22" s="98">
        <f>'R1WxTags'!M22</f>
        <v>44997</v>
      </c>
      <c r="F22" s="67" t="str">
        <f>TEXT('R1WxTags'!O22, "hh:mm AM/PM")</f>
        <v>04:56 PM</v>
      </c>
      <c r="G22" s="68">
        <f ca="1">'R1WxTags'!R22</f>
        <v>0</v>
      </c>
      <c r="H22" s="124">
        <f ca="1">IF($C22,"--",'R1WxTags'!Y22)</f>
        <v>34.799999999999997</v>
      </c>
      <c r="I22" s="124">
        <f ca="1">IF($C22,"--",'R1WxTags'!Z22)</f>
        <v>35.200000000000003</v>
      </c>
      <c r="J22" s="124">
        <f ca="1">IF($C22,"--",'R1WxTags'!AB22)</f>
        <v>25.1</v>
      </c>
      <c r="K22" s="160">
        <f ca="1">IF($C22,"--",'R1WxTags'!AH22)</f>
        <v>0.78</v>
      </c>
      <c r="L22" s="161">
        <f ca="1">IF($C22,"--",'R1WxTags'!AI22)</f>
        <v>0.88</v>
      </c>
      <c r="M22" s="161">
        <f ca="1">IF($C22,"--",'R1WxTags'!AK22)</f>
        <v>0.72</v>
      </c>
      <c r="N22" s="123">
        <f ca="1">IF($C22,"--",'R1WxTags'!AM22)</f>
        <v>28.6</v>
      </c>
      <c r="O22" s="124">
        <f ca="1">IF($C22,"--",'R1WxTags'!AN22)</f>
        <v>29</v>
      </c>
      <c r="P22" s="125">
        <f ca="1">IF($C22,"--",'R1WxTags'!AP22)</f>
        <v>19</v>
      </c>
      <c r="Q22" s="123">
        <f ca="1">IF($C22,"--",'R1WxTags'!AR22)</f>
        <v>34.4</v>
      </c>
      <c r="R22" s="125">
        <f ca="1">IF($C22,"--",'R1WxTags'!AS22)</f>
        <v>35</v>
      </c>
      <c r="S22" s="162">
        <f ca="1">IF($C22,"--",'R1WxTags'!AU22)</f>
        <v>2.6</v>
      </c>
      <c r="T22" s="163" t="str">
        <f ca="1">IF($C22,"--",'R1WxTags'!BD22)</f>
        <v>WNW</v>
      </c>
      <c r="U22" s="164">
        <f ca="1">IF($C22,"--",'R1WxTags'!AX22)</f>
        <v>3</v>
      </c>
      <c r="V22" s="154">
        <f ca="1">IF($C22,"--",'R1WxTags'!AY22)</f>
        <v>12</v>
      </c>
      <c r="W22" s="154">
        <f ca="1">IF($C22,"--",'R1WxTags'!BA22)</f>
        <v>39</v>
      </c>
      <c r="X22" s="155">
        <f ca="1">IF($C22,"--",'R1WxTags'!BB22)</f>
        <v>39</v>
      </c>
      <c r="Y22" s="123">
        <f ca="1">IF($C22,"--",'R1WxTags'!BE22)</f>
        <v>32.5</v>
      </c>
      <c r="Z22" s="165">
        <f ca="1">IF($C22,"--",'R1WxTags'!BF22)</f>
        <v>22</v>
      </c>
      <c r="AA22" s="166">
        <f ca="1">IF($C22,"--",'R1WxTags'!BL22)</f>
        <v>0.02</v>
      </c>
      <c r="AB22" s="167">
        <f ca="1">IF($C22,"--",'R1WxTags'!BM22)</f>
        <v>0.44</v>
      </c>
      <c r="AC22" s="167">
        <f ca="1">IF($C22,"--",'R1WxTags'!BK22)</f>
        <v>1</v>
      </c>
      <c r="AD22" s="167">
        <f ca="1">IF($C22,"--",'R1WxTags'!BJ22)</f>
        <v>7.83</v>
      </c>
      <c r="AE22" s="168">
        <f ca="1">IF($C22,"--",'R1WxTags'!BT22)</f>
        <v>30.119</v>
      </c>
      <c r="AF22" s="169" t="str">
        <f ca="1">IF($C22,"--",'R1WxTags'!BU22)</f>
        <v>Steady</v>
      </c>
      <c r="AG22" s="90" t="str">
        <f>'R1WxTags'!C22</f>
        <v>1436</v>
      </c>
      <c r="AH22" s="60">
        <f t="shared" ca="1" si="10"/>
        <v>5</v>
      </c>
      <c r="AI22" s="59">
        <f t="shared" ca="1" si="0"/>
        <v>20</v>
      </c>
      <c r="AJ22" s="59">
        <f t="shared" ca="1" si="1"/>
        <v>5</v>
      </c>
      <c r="AK22" s="59">
        <f t="shared" ca="1" si="2"/>
        <v>21</v>
      </c>
      <c r="AL22" s="59">
        <f t="shared" ca="1" si="3"/>
        <v>21</v>
      </c>
      <c r="AM22" s="59">
        <f t="shared" ca="1" si="4"/>
        <v>20</v>
      </c>
      <c r="AN22" s="59">
        <f t="shared" ca="1" si="5"/>
        <v>20</v>
      </c>
      <c r="AO22" s="59">
        <f t="shared" ca="1" si="6"/>
        <v>5</v>
      </c>
      <c r="AP22" s="59">
        <f t="shared" ca="1" si="7"/>
        <v>5</v>
      </c>
      <c r="AQ22" s="59">
        <f t="shared" ca="1" si="8"/>
        <v>11</v>
      </c>
      <c r="AR22" s="61">
        <f t="shared" ca="1" si="9"/>
        <v>13</v>
      </c>
      <c r="AS22" s="94" t="s">
        <v>220</v>
      </c>
    </row>
    <row r="23" spans="1:45" x14ac:dyDescent="0.35">
      <c r="A23" s="31" t="str">
        <f>'R1WxTags'!C23</f>
        <v>1436A</v>
      </c>
      <c r="B23" s="31" t="str">
        <f ca="1">'R1WxTags'!D23</f>
        <v>Richmond</v>
      </c>
      <c r="C23" s="114">
        <f ca="1">'R1WxTags'!$L23</f>
        <v>0</v>
      </c>
      <c r="D23" s="116">
        <f ca="1">IF(SUM('R1WxTags'!$F23:$K23)&gt;0,1,0)</f>
        <v>0</v>
      </c>
      <c r="E23" s="98">
        <f>'R1WxTags'!M23</f>
        <v>44997</v>
      </c>
      <c r="F23" s="67" t="str">
        <f>TEXT('R1WxTags'!O23, "hh:mm AM/PM")</f>
        <v>04:56 PM</v>
      </c>
      <c r="G23" s="68">
        <f ca="1">'R1WxTags'!R23</f>
        <v>0</v>
      </c>
      <c r="H23" s="124">
        <f ca="1">IF($C23,"--",'R1WxTags'!Y23)</f>
        <v>35</v>
      </c>
      <c r="I23" s="124">
        <f ca="1">IF($C23,"--",'R1WxTags'!Z23)</f>
        <v>35</v>
      </c>
      <c r="J23" s="124">
        <f ca="1">IF($C23,"--",'R1WxTags'!AB23)</f>
        <v>22.4</v>
      </c>
      <c r="K23" s="160">
        <f ca="1">IF($C23,"--",'R1WxTags'!AH23)</f>
        <v>0.78</v>
      </c>
      <c r="L23" s="161">
        <f ca="1">IF($C23,"--",'R1WxTags'!AI23)</f>
        <v>0.9</v>
      </c>
      <c r="M23" s="161">
        <f ca="1">IF($C23,"--",'R1WxTags'!AK23)</f>
        <v>0.76</v>
      </c>
      <c r="N23" s="123">
        <f ca="1">IF($C23,"--",'R1WxTags'!AM23)</f>
        <v>28.8</v>
      </c>
      <c r="O23" s="124">
        <f ca="1">IF($C23,"--",'R1WxTags'!AN23)</f>
        <v>29</v>
      </c>
      <c r="P23" s="125">
        <f ca="1">IF($C23,"--",'R1WxTags'!AP23)</f>
        <v>16</v>
      </c>
      <c r="Q23" s="123">
        <f ca="1">IF($C23,"--",'R1WxTags'!AR23)</f>
        <v>34.700000000000003</v>
      </c>
      <c r="R23" s="125">
        <f ca="1">IF($C23,"--",'R1WxTags'!AS23)</f>
        <v>35</v>
      </c>
      <c r="S23" s="162">
        <f ca="1">IF($C23,"--",'R1WxTags'!AU23)</f>
        <v>0</v>
      </c>
      <c r="T23" s="163" t="str">
        <f ca="1">IF($C23,"--",'R1WxTags'!BD23)</f>
        <v>ENE</v>
      </c>
      <c r="U23" s="164">
        <f ca="1">IF($C23,"--",'R1WxTags'!AX23)</f>
        <v>1</v>
      </c>
      <c r="V23" s="154">
        <f ca="1">IF($C23,"--",'R1WxTags'!AY23)</f>
        <v>7</v>
      </c>
      <c r="W23" s="154">
        <f ca="1">IF($C23,"--",'R1WxTags'!BA23)</f>
        <v>43</v>
      </c>
      <c r="X23" s="155">
        <f ca="1">IF($C23,"--",'R1WxTags'!BB23)</f>
        <v>43</v>
      </c>
      <c r="Y23" s="123">
        <f ca="1">IF($C23,"--",'R1WxTags'!BE23)</f>
        <v>35</v>
      </c>
      <c r="Z23" s="165">
        <f ca="1">IF($C23,"--",'R1WxTags'!BF23)</f>
        <v>21</v>
      </c>
      <c r="AA23" s="166">
        <f ca="1">IF($C23,"--",'R1WxTags'!BL23)</f>
        <v>0.02</v>
      </c>
      <c r="AB23" s="167">
        <f ca="1">IF($C23,"--",'R1WxTags'!BM23)</f>
        <v>0.02</v>
      </c>
      <c r="AC23" s="167">
        <f ca="1">IF($C23,"--",'R1WxTags'!BK23)</f>
        <v>0.81</v>
      </c>
      <c r="AD23" s="167">
        <f ca="1">IF($C23,"--",'R1WxTags'!BJ23)</f>
        <v>8.1300000000000008</v>
      </c>
      <c r="AE23" s="168">
        <f ca="1">IF($C23,"--",'R1WxTags'!BT23)</f>
        <v>30.135000000000002</v>
      </c>
      <c r="AF23" s="169" t="str">
        <f ca="1">IF($C23,"--",'R1WxTags'!BU23)</f>
        <v>Steady</v>
      </c>
      <c r="AG23" s="89" t="str">
        <f>'R1WxTags'!C23</f>
        <v>1436A</v>
      </c>
      <c r="AH23" s="84">
        <f t="shared" ca="1" si="10"/>
        <v>23</v>
      </c>
      <c r="AI23" s="85">
        <f t="shared" ca="1" si="0"/>
        <v>20</v>
      </c>
      <c r="AJ23" s="85">
        <f t="shared" ca="1" si="1"/>
        <v>23</v>
      </c>
      <c r="AK23" s="85">
        <f t="shared" ca="1" si="2"/>
        <v>20</v>
      </c>
      <c r="AL23" s="85">
        <f t="shared" ca="1" si="3"/>
        <v>20</v>
      </c>
      <c r="AM23" s="85">
        <f t="shared" ca="1" si="4"/>
        <v>21</v>
      </c>
      <c r="AN23" s="85">
        <f t="shared" ca="1" si="5"/>
        <v>20</v>
      </c>
      <c r="AO23" s="85">
        <f t="shared" ca="1" si="6"/>
        <v>6</v>
      </c>
      <c r="AP23" s="85">
        <f t="shared" ca="1" si="7"/>
        <v>8</v>
      </c>
      <c r="AQ23" s="85">
        <f t="shared" ca="1" si="8"/>
        <v>5</v>
      </c>
      <c r="AR23" s="86">
        <f t="shared" ca="1" si="9"/>
        <v>9</v>
      </c>
      <c r="AS23" s="93" t="s">
        <v>221</v>
      </c>
    </row>
    <row r="24" spans="1:45" x14ac:dyDescent="0.35">
      <c r="A24" s="31" t="str">
        <f>'R1WxTags'!C24</f>
        <v>1437</v>
      </c>
      <c r="B24" s="31" t="str">
        <f ca="1">'R1WxTags'!D24</f>
        <v>Laketown</v>
      </c>
      <c r="C24" s="114">
        <f ca="1">'R1WxTags'!$L24</f>
        <v>0</v>
      </c>
      <c r="D24" s="116">
        <f ca="1">IF(SUM('R1WxTags'!$F24:$K24)&gt;0,1,0)</f>
        <v>0</v>
      </c>
      <c r="E24" s="98">
        <f>'R1WxTags'!M24</f>
        <v>44997</v>
      </c>
      <c r="F24" s="67" t="str">
        <f>TEXT('R1WxTags'!O24, "hh:mm AM/PM")</f>
        <v>04:56 PM</v>
      </c>
      <c r="G24" s="68">
        <f ca="1">'R1WxTags'!R24</f>
        <v>0</v>
      </c>
      <c r="H24" s="124">
        <f ca="1">IF($C24,"--",'R1WxTags'!Y24)</f>
        <v>29.8</v>
      </c>
      <c r="I24" s="124">
        <f ca="1">IF($C24,"--",'R1WxTags'!Z24)</f>
        <v>32.6</v>
      </c>
      <c r="J24" s="124">
        <f ca="1">IF($C24,"--",'R1WxTags'!AB24)</f>
        <v>16.100000000000001</v>
      </c>
      <c r="K24" s="160">
        <f ca="1">IF($C24,"--",'R1WxTags'!AH24)</f>
        <v>0.75</v>
      </c>
      <c r="L24" s="161">
        <f ca="1">IF($C24,"--",'R1WxTags'!AI24)</f>
        <v>0.87</v>
      </c>
      <c r="M24" s="161">
        <f ca="1">IF($C24,"--",'R1WxTags'!AK24)</f>
        <v>0.67</v>
      </c>
      <c r="N24" s="123">
        <f ca="1">IF($C24,"--",'R1WxTags'!AM24)</f>
        <v>22.8</v>
      </c>
      <c r="O24" s="124">
        <f ca="1">IF($C24,"--",'R1WxTags'!AN24)</f>
        <v>24</v>
      </c>
      <c r="P24" s="125">
        <f ca="1">IF($C24,"--",'R1WxTags'!AP24)</f>
        <v>10</v>
      </c>
      <c r="Q24" s="123">
        <f ca="1">IF($C24,"--",'R1WxTags'!AR24)</f>
        <v>29.4</v>
      </c>
      <c r="R24" s="125">
        <f ca="1">IF($C24,"--",'R1WxTags'!AS24)</f>
        <v>32</v>
      </c>
      <c r="S24" s="162">
        <f ca="1">IF($C24,"--",'R1WxTags'!AU24)</f>
        <v>2.6</v>
      </c>
      <c r="T24" s="163" t="str">
        <f ca="1">IF($C24,"--",'R1WxTags'!BD24)</f>
        <v>WNW</v>
      </c>
      <c r="U24" s="164">
        <f ca="1">IF($C24,"--",'R1WxTags'!AX24)</f>
        <v>3</v>
      </c>
      <c r="V24" s="154">
        <f ca="1">IF($C24,"--",'R1WxTags'!AY24)</f>
        <v>10</v>
      </c>
      <c r="W24" s="154">
        <f ca="1">IF($C24,"--",'R1WxTags'!BA24)</f>
        <v>34</v>
      </c>
      <c r="X24" s="155">
        <f ca="1">IF($C24,"--",'R1WxTags'!BB24)</f>
        <v>34</v>
      </c>
      <c r="Y24" s="123">
        <f ca="1">IF($C24,"--",'R1WxTags'!BE24)</f>
        <v>26.8</v>
      </c>
      <c r="Z24" s="165">
        <f ca="1">IF($C24,"--",'R1WxTags'!BF24)</f>
        <v>13</v>
      </c>
      <c r="AA24" s="166">
        <f ca="1">IF($C24,"--",'R1WxTags'!BL24)</f>
        <v>0.02</v>
      </c>
      <c r="AB24" s="167">
        <f ca="1">IF($C24,"--",'R1WxTags'!BM24)</f>
        <v>0.4</v>
      </c>
      <c r="AC24" s="167">
        <f ca="1">IF($C24,"--",'R1WxTags'!BK24)</f>
        <v>0.83</v>
      </c>
      <c r="AD24" s="167">
        <f ca="1">IF($C24,"--",'R1WxTags'!BJ24)</f>
        <v>5.58</v>
      </c>
      <c r="AE24" s="168">
        <f ca="1">IF($C24,"--",'R1WxTags'!BT24)</f>
        <v>30.167000000000002</v>
      </c>
      <c r="AF24" s="169" t="str">
        <f ca="1">IF($C24,"--",'R1WxTags'!BU24)</f>
        <v>Steady</v>
      </c>
      <c r="AG24" s="90" t="str">
        <f>'R1WxTags'!C24</f>
        <v>1437</v>
      </c>
      <c r="AH24" s="60">
        <f t="shared" ca="1" si="10"/>
        <v>11</v>
      </c>
      <c r="AI24" s="59">
        <f t="shared" ca="1" si="0"/>
        <v>20</v>
      </c>
      <c r="AJ24" s="59">
        <f t="shared" ca="1" si="1"/>
        <v>6</v>
      </c>
      <c r="AK24" s="59">
        <f t="shared" ca="1" si="2"/>
        <v>23</v>
      </c>
      <c r="AL24" s="59">
        <f t="shared" ca="1" si="3"/>
        <v>23</v>
      </c>
      <c r="AM24" s="59">
        <f t="shared" ca="1" si="4"/>
        <v>23</v>
      </c>
      <c r="AN24" s="59">
        <f t="shared" ca="1" si="5"/>
        <v>23</v>
      </c>
      <c r="AO24" s="59">
        <f t="shared" ca="1" si="6"/>
        <v>2</v>
      </c>
      <c r="AP24" s="59">
        <f t="shared" ca="1" si="7"/>
        <v>3</v>
      </c>
      <c r="AQ24" s="59">
        <f t="shared" ca="1" si="8"/>
        <v>4</v>
      </c>
      <c r="AR24" s="61">
        <f t="shared" ca="1" si="9"/>
        <v>4</v>
      </c>
      <c r="AS24" s="94" t="s">
        <v>222</v>
      </c>
    </row>
    <row r="25" spans="1:45" x14ac:dyDescent="0.35">
      <c r="A25" s="31" t="str">
        <f>'R1WxTags'!C25</f>
        <v>1437A</v>
      </c>
      <c r="B25" s="31" t="str">
        <f ca="1">'R1WxTags'!D25</f>
        <v>Randolph</v>
      </c>
      <c r="C25" s="114">
        <f ca="1">'R1WxTags'!$L25</f>
        <v>0</v>
      </c>
      <c r="D25" s="116">
        <f ca="1">IF(SUM('R1WxTags'!$F25:$K25)&gt;0,1,0)</f>
        <v>1</v>
      </c>
      <c r="E25" s="98">
        <f>'R1WxTags'!M25</f>
        <v>44997</v>
      </c>
      <c r="F25" s="67" t="str">
        <f>TEXT('R1WxTags'!O25, "hh:mm AM/PM")</f>
        <v>04:46 PM</v>
      </c>
      <c r="G25" s="68">
        <f ca="1">'R1WxTags'!R25</f>
        <v>10</v>
      </c>
      <c r="H25" s="124">
        <f ca="1">IF($C25,"--",'R1WxTags'!Y25)</f>
        <v>25.7</v>
      </c>
      <c r="I25" s="124">
        <f ca="1">IF($C25,"--",'R1WxTags'!Z25)</f>
        <v>30.1</v>
      </c>
      <c r="J25" s="124">
        <f ca="1">IF($C25,"--",'R1WxTags'!AB25)</f>
        <v>4.8</v>
      </c>
      <c r="K25" s="160">
        <f ca="1">IF($C25,"--",'R1WxTags'!AH25)</f>
        <v>0.76</v>
      </c>
      <c r="L25" s="161">
        <f ca="1">IF($C25,"--",'R1WxTags'!AI25)</f>
        <v>0.89</v>
      </c>
      <c r="M25" s="161">
        <f ca="1">IF($C25,"--",'R1WxTags'!AK25)</f>
        <v>0.65</v>
      </c>
      <c r="N25" s="123">
        <f ca="1">IF($C25,"--",'R1WxTags'!AM25)</f>
        <v>19.2</v>
      </c>
      <c r="O25" s="124">
        <f ca="1">IF($C25,"--",'R1WxTags'!AN25)</f>
        <v>21</v>
      </c>
      <c r="P25" s="125">
        <f ca="1">IF($C25,"--",'R1WxTags'!AP25)</f>
        <v>0</v>
      </c>
      <c r="Q25" s="123">
        <f ca="1">IF($C25,"--",'R1WxTags'!AR25)</f>
        <v>25.3</v>
      </c>
      <c r="R25" s="125">
        <f ca="1">IF($C25,"--",'R1WxTags'!AS25)</f>
        <v>30</v>
      </c>
      <c r="S25" s="162">
        <f ca="1">IF($C25,"--",'R1WxTags'!AU25)</f>
        <v>3.1</v>
      </c>
      <c r="T25" s="163" t="str">
        <f ca="1">IF($C25,"--",'R1WxTags'!BD25)</f>
        <v>NE</v>
      </c>
      <c r="U25" s="164">
        <f ca="1">IF($C25,"--",'R1WxTags'!AX25)</f>
        <v>3</v>
      </c>
      <c r="V25" s="154">
        <f ca="1">IF($C25,"--",'R1WxTags'!AY25)</f>
        <v>6</v>
      </c>
      <c r="W25" s="154">
        <f ca="1">IF($C25,"--",'R1WxTags'!BA25)</f>
        <v>44</v>
      </c>
      <c r="X25" s="155">
        <f ca="1">IF($C25,"--",'R1WxTags'!BB25)</f>
        <v>44</v>
      </c>
      <c r="Y25" s="123">
        <f ca="1">IF($C25,"--",'R1WxTags'!BE25)</f>
        <v>22.2</v>
      </c>
      <c r="Z25" s="165">
        <f ca="1">IF($C25,"--",'R1WxTags'!BF25)</f>
        <v>-1</v>
      </c>
      <c r="AA25" s="166">
        <f ca="1">IF($C25,"--",'R1WxTags'!BL25)</f>
        <v>0.02</v>
      </c>
      <c r="AB25" s="167">
        <f ca="1">IF($C25,"--",'R1WxTags'!BM25)</f>
        <v>0.16</v>
      </c>
      <c r="AC25" s="167">
        <f ca="1">IF($C25,"--",'R1WxTags'!BK25)</f>
        <v>0.36</v>
      </c>
      <c r="AD25" s="167">
        <f ca="1">IF($C25,"--",'R1WxTags'!BJ25)</f>
        <v>2.94</v>
      </c>
      <c r="AE25" s="168">
        <f ca="1">IF($C25,"--",'R1WxTags'!BT25)</f>
        <v>30.329000000000001</v>
      </c>
      <c r="AF25" s="169" t="str">
        <f ca="1">IF($C25,"--",'R1WxTags'!BU25)</f>
        <v>Steady</v>
      </c>
      <c r="AG25" s="89" t="str">
        <f>'R1WxTags'!C25</f>
        <v>1437A</v>
      </c>
      <c r="AH25" s="84">
        <f t="shared" ca="1" si="10"/>
        <v>24</v>
      </c>
      <c r="AI25" s="85">
        <f t="shared" ca="1" si="0"/>
        <v>20</v>
      </c>
      <c r="AJ25" s="85">
        <f t="shared" ca="1" si="1"/>
        <v>8</v>
      </c>
      <c r="AK25" s="85">
        <f t="shared" ca="1" si="2"/>
        <v>25</v>
      </c>
      <c r="AL25" s="85">
        <f t="shared" ca="1" si="3"/>
        <v>25</v>
      </c>
      <c r="AM25" s="85">
        <f t="shared" ca="1" si="4"/>
        <v>25</v>
      </c>
      <c r="AN25" s="85">
        <f t="shared" ca="1" si="5"/>
        <v>25</v>
      </c>
      <c r="AO25" s="85">
        <f t="shared" ca="1" si="6"/>
        <v>1</v>
      </c>
      <c r="AP25" s="85">
        <f t="shared" ca="1" si="7"/>
        <v>1</v>
      </c>
      <c r="AQ25" s="85">
        <f t="shared" ca="1" si="8"/>
        <v>2</v>
      </c>
      <c r="AR25" s="86">
        <f t="shared" ca="1" si="9"/>
        <v>1</v>
      </c>
      <c r="AS25" s="93" t="s">
        <v>223</v>
      </c>
    </row>
    <row r="26" spans="1:45" x14ac:dyDescent="0.35">
      <c r="A26" s="31" t="str">
        <f>'R1WxTags'!C26</f>
        <v>1445</v>
      </c>
      <c r="B26" s="31" t="str">
        <f ca="1">'R1WxTags'!D26</f>
        <v>Logan Summit</v>
      </c>
      <c r="C26" s="114">
        <f ca="1">'R1WxTags'!$L26</f>
        <v>0</v>
      </c>
      <c r="D26" s="116">
        <f ca="1">IF(SUM('R1WxTags'!$F26:$K26)&gt;0,1,0)</f>
        <v>0</v>
      </c>
      <c r="E26" s="98">
        <f>'R1WxTags'!M26</f>
        <v>44997</v>
      </c>
      <c r="F26" s="67" t="str">
        <f>TEXT('R1WxTags'!O26, "hh:mm AM/PM")</f>
        <v>04:56 PM</v>
      </c>
      <c r="G26" s="68">
        <f ca="1">'R1WxTags'!R26</f>
        <v>0</v>
      </c>
      <c r="H26" s="124">
        <f ca="1">IF($C26,"--",'R1WxTags'!Y26)</f>
        <v>31</v>
      </c>
      <c r="I26" s="124">
        <f ca="1">IF($C26,"--",'R1WxTags'!Z26)</f>
        <v>32.5</v>
      </c>
      <c r="J26" s="124">
        <f ca="1">IF($C26,"--",'R1WxTags'!AB26)</f>
        <v>3.7</v>
      </c>
      <c r="K26" s="160">
        <f ca="1">IF($C26,"--",'R1WxTags'!AH26)</f>
        <v>0.78</v>
      </c>
      <c r="L26" s="161">
        <f ca="1">IF($C26,"--",'R1WxTags'!AI26)</f>
        <v>0.91</v>
      </c>
      <c r="M26" s="161">
        <f ca="1">IF($C26,"--",'R1WxTags'!AK26)</f>
        <v>0.73</v>
      </c>
      <c r="N26" s="123">
        <f ca="1">IF($C26,"--",'R1WxTags'!AM26)</f>
        <v>24.9</v>
      </c>
      <c r="O26" s="124">
        <f ca="1">IF($C26,"--",'R1WxTags'!AN26)</f>
        <v>26</v>
      </c>
      <c r="P26" s="125">
        <f ca="1">IF($C26,"--",'R1WxTags'!AP26)</f>
        <v>0</v>
      </c>
      <c r="Q26" s="123">
        <f ca="1">IF($C26,"--",'R1WxTags'!AR26)</f>
        <v>30.7</v>
      </c>
      <c r="R26" s="125">
        <f ca="1">IF($C26,"--",'R1WxTags'!AS26)</f>
        <v>32</v>
      </c>
      <c r="S26" s="162">
        <f ca="1">IF($C26,"--",'R1WxTags'!AU26)</f>
        <v>9</v>
      </c>
      <c r="T26" s="163" t="str">
        <f ca="1">IF($C26,"--",'R1WxTags'!BD26)</f>
        <v>WNW</v>
      </c>
      <c r="U26" s="164">
        <f ca="1">IF($C26,"--",'R1WxTags'!AX26)</f>
        <v>9</v>
      </c>
      <c r="V26" s="154">
        <f ca="1">IF($C26,"--",'R1WxTags'!AY26)</f>
        <v>15</v>
      </c>
      <c r="W26" s="154">
        <f ca="1">IF($C26,"--",'R1WxTags'!BA26)</f>
        <v>40</v>
      </c>
      <c r="X26" s="155">
        <f ca="1">IF($C26,"--",'R1WxTags'!BB26)</f>
        <v>40</v>
      </c>
      <c r="Y26" s="123">
        <f ca="1">IF($C26,"--",'R1WxTags'!BE26)</f>
        <v>23</v>
      </c>
      <c r="Z26" s="165">
        <f ca="1">IF($C26,"--",'R1WxTags'!BF26)</f>
        <v>2</v>
      </c>
      <c r="AA26" s="166">
        <f ca="1">IF($C26,"--",'R1WxTags'!BL26)</f>
        <v>7.0000000000000007E-2</v>
      </c>
      <c r="AB26" s="167">
        <f ca="1">IF($C26,"--",'R1WxTags'!BM26)</f>
        <v>0.47</v>
      </c>
      <c r="AC26" s="167">
        <f ca="1">IF($C26,"--",'R1WxTags'!BK26)</f>
        <v>0.68</v>
      </c>
      <c r="AD26" s="167">
        <f ca="1">IF($C26,"--",'R1WxTags'!BJ26)</f>
        <v>3.75</v>
      </c>
      <c r="AE26" s="168">
        <f ca="1">IF($C26,"--",'R1WxTags'!BT26)</f>
        <v>30.224</v>
      </c>
      <c r="AF26" s="169" t="str">
        <f ca="1">IF($C26,"--",'R1WxTags'!BU26)</f>
        <v>Falling Slowly</v>
      </c>
      <c r="AG26" s="90" t="str">
        <f>'R1WxTags'!C26</f>
        <v>1445</v>
      </c>
      <c r="AH26" s="60">
        <f t="shared" ca="1" si="10"/>
        <v>3</v>
      </c>
      <c r="AI26" s="59">
        <f t="shared" ca="1" si="0"/>
        <v>14</v>
      </c>
      <c r="AJ26" s="59">
        <f t="shared" ca="1" si="1"/>
        <v>4</v>
      </c>
      <c r="AK26" s="59">
        <f t="shared" ca="1" si="2"/>
        <v>22</v>
      </c>
      <c r="AL26" s="59">
        <f t="shared" ca="1" si="3"/>
        <v>22</v>
      </c>
      <c r="AM26" s="59">
        <f t="shared" ca="1" si="4"/>
        <v>24</v>
      </c>
      <c r="AN26" s="59">
        <f t="shared" ca="1" si="5"/>
        <v>23</v>
      </c>
      <c r="AO26" s="59">
        <f t="shared" ca="1" si="6"/>
        <v>4</v>
      </c>
      <c r="AP26" s="59">
        <f t="shared" ca="1" si="7"/>
        <v>2</v>
      </c>
      <c r="AQ26" s="59">
        <f t="shared" ca="1" si="8"/>
        <v>1</v>
      </c>
      <c r="AR26" s="61">
        <f t="shared" ca="1" si="9"/>
        <v>2</v>
      </c>
      <c r="AS26" s="94" t="s">
        <v>224</v>
      </c>
    </row>
    <row r="27" spans="1:45" x14ac:dyDescent="0.35">
      <c r="A27" s="31" t="str">
        <f>'R1WxTags'!C27</f>
        <v>1448</v>
      </c>
      <c r="B27" s="31" t="str">
        <f ca="1">'R1WxTags'!D27</f>
        <v>Sardine Summit</v>
      </c>
      <c r="C27" s="114">
        <f ca="1">'R1WxTags'!$L27</f>
        <v>0</v>
      </c>
      <c r="D27" s="116">
        <f ca="1">IF(SUM('R1WxTags'!$F27:$K27)&gt;0,1,0)</f>
        <v>0</v>
      </c>
      <c r="E27" s="98">
        <f>'R1WxTags'!M27</f>
        <v>44997</v>
      </c>
      <c r="F27" s="67" t="str">
        <f>TEXT('R1WxTags'!O27, "hh:mm AM/PM")</f>
        <v>04:56 PM</v>
      </c>
      <c r="G27" s="68">
        <f ca="1">'R1WxTags'!R27</f>
        <v>0</v>
      </c>
      <c r="H27" s="124">
        <f ca="1">IF($C27,"--",'R1WxTags'!Y27)</f>
        <v>36.1</v>
      </c>
      <c r="I27" s="124">
        <f ca="1">IF($C27,"--",'R1WxTags'!Z27)</f>
        <v>39.299999999999997</v>
      </c>
      <c r="J27" s="124">
        <f ca="1">IF($C27,"--",'R1WxTags'!AB27)</f>
        <v>24.1</v>
      </c>
      <c r="K27" s="160">
        <f ca="1">IF($C27,"--",'R1WxTags'!AH27)</f>
        <v>0.81</v>
      </c>
      <c r="L27" s="161">
        <f ca="1">IF($C27,"--",'R1WxTags'!AI27)</f>
        <v>0.93</v>
      </c>
      <c r="M27" s="161">
        <f ca="1">IF($C27,"--",'R1WxTags'!AK27)</f>
        <v>0.7</v>
      </c>
      <c r="N27" s="123">
        <f ca="1">IF($C27,"--",'R1WxTags'!AM27)</f>
        <v>30.8</v>
      </c>
      <c r="O27" s="124">
        <f ca="1">IF($C27,"--",'R1WxTags'!AN27)</f>
        <v>34</v>
      </c>
      <c r="P27" s="125">
        <f ca="1">IF($C27,"--",'R1WxTags'!AP27)</f>
        <v>17</v>
      </c>
      <c r="Q27" s="123">
        <f ca="1">IF($C27,"--",'R1WxTags'!AR27)</f>
        <v>35.799999999999997</v>
      </c>
      <c r="R27" s="125">
        <f ca="1">IF($C27,"--",'R1WxTags'!AS27)</f>
        <v>39</v>
      </c>
      <c r="S27" s="162">
        <f ca="1">IF($C27,"--",'R1WxTags'!AU27)</f>
        <v>4.5</v>
      </c>
      <c r="T27" s="163" t="str">
        <f ca="1">IF($C27,"--",'R1WxTags'!BD27)</f>
        <v>SSW</v>
      </c>
      <c r="U27" s="164">
        <f ca="1">IF($C27,"--",'R1WxTags'!AX27)</f>
        <v>4</v>
      </c>
      <c r="V27" s="154">
        <f ca="1">IF($C27,"--",'R1WxTags'!AY27)</f>
        <v>13</v>
      </c>
      <c r="W27" s="154">
        <f ca="1">IF($C27,"--",'R1WxTags'!BA27)</f>
        <v>53</v>
      </c>
      <c r="X27" s="155">
        <f ca="1">IF($C27,"--",'R1WxTags'!BB27)</f>
        <v>53</v>
      </c>
      <c r="Y27" s="123">
        <f ca="1">IF($C27,"--",'R1WxTags'!BE27)</f>
        <v>32.799999999999997</v>
      </c>
      <c r="Z27" s="165">
        <f ca="1">IF($C27,"--",'R1WxTags'!BF27)</f>
        <v>15</v>
      </c>
      <c r="AA27" s="166">
        <f ca="1">IF($C27,"--",'R1WxTags'!BL27)</f>
        <v>0.22</v>
      </c>
      <c r="AB27" s="167">
        <f ca="1">IF($C27,"--",'R1WxTags'!BM27)</f>
        <v>1.17</v>
      </c>
      <c r="AC27" s="167">
        <f ca="1">IF($C27,"--",'R1WxTags'!BK27)</f>
        <v>1.8</v>
      </c>
      <c r="AD27" s="167">
        <f ca="1">IF($C27,"--",'R1WxTags'!BJ27)</f>
        <v>8.73</v>
      </c>
      <c r="AE27" s="168">
        <f ca="1">IF($C27,"--",'R1WxTags'!BT27)</f>
        <v>30.175000000000001</v>
      </c>
      <c r="AF27" s="169" t="str">
        <f ca="1">IF($C27,"--",'R1WxTags'!BU27)</f>
        <v>Falling Slowly</v>
      </c>
      <c r="AG27" s="89" t="str">
        <f>'R1WxTags'!C27</f>
        <v>1448</v>
      </c>
      <c r="AH27" s="84">
        <f t="shared" ca="1" si="10"/>
        <v>4</v>
      </c>
      <c r="AI27" s="85">
        <f t="shared" ca="1" si="0"/>
        <v>1</v>
      </c>
      <c r="AJ27" s="85">
        <f t="shared" ca="1" si="1"/>
        <v>2</v>
      </c>
      <c r="AK27" s="85">
        <f t="shared" ca="1" si="2"/>
        <v>18</v>
      </c>
      <c r="AL27" s="85">
        <f t="shared" ca="1" si="3"/>
        <v>17</v>
      </c>
      <c r="AM27" s="85">
        <f t="shared" ca="1" si="4"/>
        <v>12</v>
      </c>
      <c r="AN27" s="85">
        <f t="shared" ca="1" si="5"/>
        <v>11</v>
      </c>
      <c r="AO27" s="85">
        <f t="shared" ca="1" si="6"/>
        <v>8</v>
      </c>
      <c r="AP27" s="85">
        <f t="shared" ca="1" si="7"/>
        <v>6</v>
      </c>
      <c r="AQ27" s="85">
        <f t="shared" ca="1" si="8"/>
        <v>7</v>
      </c>
      <c r="AR27" s="86">
        <f t="shared" ca="1" si="9"/>
        <v>5</v>
      </c>
      <c r="AS27" s="93" t="s">
        <v>225</v>
      </c>
    </row>
    <row r="28" spans="1:45" x14ac:dyDescent="0.35">
      <c r="A28" s="31" t="str">
        <f>'R1WxTags'!C28</f>
        <v>1751</v>
      </c>
      <c r="B28" s="31" t="str">
        <f ca="1">'R1WxTags'!D28</f>
        <v>South Willard</v>
      </c>
      <c r="C28" s="114">
        <f ca="1">'R1WxTags'!$L28</f>
        <v>0</v>
      </c>
      <c r="D28" s="116">
        <f ca="1">IF(SUM('R1WxTags'!$F28:$K28)&gt;0,1,0)</f>
        <v>0</v>
      </c>
      <c r="E28" s="98">
        <f>'R1WxTags'!M28</f>
        <v>44997</v>
      </c>
      <c r="F28" s="67" t="str">
        <f>TEXT('R1WxTags'!O28, "hh:mm AM/PM")</f>
        <v>04:56 PM</v>
      </c>
      <c r="G28" s="68">
        <f ca="1">'R1WxTags'!R28</f>
        <v>0</v>
      </c>
      <c r="H28" s="124">
        <f ca="1">IF($C28,"--",'R1WxTags'!Y28)</f>
        <v>40.5</v>
      </c>
      <c r="I28" s="124">
        <f ca="1">IF($C28,"--",'R1WxTags'!Z28)</f>
        <v>40.6</v>
      </c>
      <c r="J28" s="124">
        <f ca="1">IF($C28,"--",'R1WxTags'!AB28)</f>
        <v>29.8</v>
      </c>
      <c r="K28" s="160">
        <f ca="1">IF($C28,"--",'R1WxTags'!AH28)</f>
        <v>0.9</v>
      </c>
      <c r="L28" s="161">
        <f ca="1">IF($C28,"--",'R1WxTags'!AI28)</f>
        <v>0.93</v>
      </c>
      <c r="M28" s="161">
        <f ca="1">IF($C28,"--",'R1WxTags'!AK28)</f>
        <v>0.81</v>
      </c>
      <c r="N28" s="123">
        <f ca="1">IF($C28,"--",'R1WxTags'!AM28)</f>
        <v>37.799999999999997</v>
      </c>
      <c r="O28" s="124">
        <f ca="1">IF($C28,"--",'R1WxTags'!AN28)</f>
        <v>38</v>
      </c>
      <c r="P28" s="125">
        <f ca="1">IF($C28,"--",'R1WxTags'!AP28)</f>
        <v>26</v>
      </c>
      <c r="Q28" s="123">
        <f ca="1">IF($C28,"--",'R1WxTags'!AR28)</f>
        <v>40.4</v>
      </c>
      <c r="R28" s="125">
        <f ca="1">IF($C28,"--",'R1WxTags'!AS28)</f>
        <v>41</v>
      </c>
      <c r="S28" s="162">
        <f ca="1">IF($C28,"--",'R1WxTags'!AU28)</f>
        <v>0</v>
      </c>
      <c r="T28" s="163" t="str">
        <f ca="1">IF($C28,"--",'R1WxTags'!BD28)</f>
        <v>SW</v>
      </c>
      <c r="U28" s="164">
        <f ca="1">IF($C28,"--",'R1WxTags'!AX28)</f>
        <v>0</v>
      </c>
      <c r="V28" s="154">
        <f ca="1">IF($C28,"--",'R1WxTags'!AY28)</f>
        <v>6</v>
      </c>
      <c r="W28" s="154">
        <f ca="1">IF($C28,"--",'R1WxTags'!BA28)</f>
        <v>35</v>
      </c>
      <c r="X28" s="155">
        <f ca="1">IF($C28,"--",'R1WxTags'!BB28)</f>
        <v>37</v>
      </c>
      <c r="Y28" s="123">
        <f ca="1">IF($C28,"--",'R1WxTags'!BE28)</f>
        <v>40.5</v>
      </c>
      <c r="Z28" s="165">
        <f ca="1">IF($C28,"--",'R1WxTags'!BF28)</f>
        <v>30</v>
      </c>
      <c r="AA28" s="166">
        <f ca="1">IF($C28,"--",'R1WxTags'!BL28)</f>
        <v>0.11</v>
      </c>
      <c r="AB28" s="167">
        <f ca="1">IF($C28,"--",'R1WxTags'!BM28)</f>
        <v>0.11</v>
      </c>
      <c r="AC28" s="167">
        <f ca="1">IF($C28,"--",'R1WxTags'!BK28)</f>
        <v>0.95</v>
      </c>
      <c r="AD28" s="167">
        <f ca="1">IF($C28,"--",'R1WxTags'!BJ28)</f>
        <v>10.41</v>
      </c>
      <c r="AE28" s="168">
        <f ca="1">IF($C28,"--",'R1WxTags'!BT28)</f>
        <v>30.113</v>
      </c>
      <c r="AF28" s="169" t="str">
        <f ca="1">IF($C28,"--",'R1WxTags'!BU28)</f>
        <v>Falling Slowly</v>
      </c>
      <c r="AG28" s="90" t="str">
        <f>'R1WxTags'!C28</f>
        <v>1751</v>
      </c>
      <c r="AH28" s="60">
        <f t="shared" ca="1" si="10"/>
        <v>24</v>
      </c>
      <c r="AI28" s="59">
        <f t="shared" ca="1" si="0"/>
        <v>6</v>
      </c>
      <c r="AJ28" s="59">
        <f t="shared" ca="1" si="1"/>
        <v>11</v>
      </c>
      <c r="AK28" s="59">
        <f t="shared" ca="1" si="2"/>
        <v>7</v>
      </c>
      <c r="AL28" s="59">
        <f t="shared" ca="1" si="3"/>
        <v>7</v>
      </c>
      <c r="AM28" s="59">
        <f t="shared" ca="1" si="4"/>
        <v>8</v>
      </c>
      <c r="AN28" s="59">
        <f t="shared" ca="1" si="5"/>
        <v>5</v>
      </c>
      <c r="AO28" s="59">
        <f t="shared" ca="1" si="6"/>
        <v>18</v>
      </c>
      <c r="AP28" s="59">
        <f t="shared" ca="1" si="7"/>
        <v>20</v>
      </c>
      <c r="AQ28" s="59">
        <f t="shared" ca="1" si="8"/>
        <v>20</v>
      </c>
      <c r="AR28" s="61">
        <f t="shared" ca="1" si="9"/>
        <v>24</v>
      </c>
      <c r="AS28" s="94" t="s">
        <v>378</v>
      </c>
    </row>
    <row r="29" spans="1:45" x14ac:dyDescent="0.35">
      <c r="A29" s="31" t="str">
        <f>'R1WxTags'!C29</f>
        <v>1752</v>
      </c>
      <c r="B29" s="31" t="str">
        <f ca="1">'R1WxTags'!D29</f>
        <v>Wellsville-1752</v>
      </c>
      <c r="C29" s="114">
        <f ca="1">'R1WxTags'!$L29</f>
        <v>0</v>
      </c>
      <c r="D29" s="116">
        <f ca="1">IF(SUM('R1WxTags'!$F29:$K29)&gt;0,1,0)</f>
        <v>0</v>
      </c>
      <c r="E29" s="98">
        <f>'R1WxTags'!M29</f>
        <v>44997</v>
      </c>
      <c r="F29" s="67" t="str">
        <f>TEXT('R1WxTags'!O29, "hh:mm AM/PM")</f>
        <v>04:56 PM</v>
      </c>
      <c r="G29" s="68">
        <f ca="1">'R1WxTags'!R29</f>
        <v>0</v>
      </c>
      <c r="H29" s="124">
        <f ca="1">IF($C29,"--",'R1WxTags'!Y29)</f>
        <v>37.1</v>
      </c>
      <c r="I29" s="124">
        <f ca="1">IF($C29,"--",'R1WxTags'!Z29)</f>
        <v>37.1</v>
      </c>
      <c r="J29" s="124">
        <f ca="1">IF($C29,"--",'R1WxTags'!AB29)</f>
        <v>23.6</v>
      </c>
      <c r="K29" s="160">
        <f ca="1">IF($C29,"--",'R1WxTags'!AH29)</f>
        <v>0.71</v>
      </c>
      <c r="L29" s="161">
        <f ca="1">IF($C29,"--",'R1WxTags'!AI29)</f>
        <v>0.92</v>
      </c>
      <c r="M29" s="161">
        <f ca="1">IF($C29,"--",'R1WxTags'!AK29)</f>
        <v>0.7</v>
      </c>
      <c r="N29" s="123">
        <f ca="1">IF($C29,"--",'R1WxTags'!AM29)</f>
        <v>28.6</v>
      </c>
      <c r="O29" s="124">
        <f ca="1">IF($C29,"--",'R1WxTags'!AN29)</f>
        <v>28</v>
      </c>
      <c r="P29" s="125">
        <f ca="1">IF($C29,"--",'R1WxTags'!AP29)</f>
        <v>17</v>
      </c>
      <c r="Q29" s="123">
        <f ca="1">IF($C29,"--",'R1WxTags'!AR29)</f>
        <v>36.5</v>
      </c>
      <c r="R29" s="125">
        <f ca="1">IF($C29,"--",'R1WxTags'!AS29)</f>
        <v>36</v>
      </c>
      <c r="S29" s="162">
        <f ca="1">IF($C29,"--",'R1WxTags'!AU29)</f>
        <v>1</v>
      </c>
      <c r="T29" s="163" t="str">
        <f ca="1">IF($C29,"--",'R1WxTags'!BD29)</f>
        <v>SW</v>
      </c>
      <c r="U29" s="164">
        <f ca="1">IF($C29,"--",'R1WxTags'!AX29)</f>
        <v>0</v>
      </c>
      <c r="V29" s="154">
        <f ca="1">IF($C29,"--",'R1WxTags'!AY29)</f>
        <v>9</v>
      </c>
      <c r="W29" s="154">
        <f ca="1">IF($C29,"--",'R1WxTags'!BA29)</f>
        <v>47</v>
      </c>
      <c r="X29" s="155">
        <f ca="1">IF($C29,"--",'R1WxTags'!BB29)</f>
        <v>47</v>
      </c>
      <c r="Y29" s="123">
        <f ca="1">IF($C29,"--",'R1WxTags'!BE29)</f>
        <v>37.1</v>
      </c>
      <c r="Z29" s="165">
        <f ca="1">IF($C29,"--",'R1WxTags'!BF29)</f>
        <v>21</v>
      </c>
      <c r="AA29" s="166">
        <f ca="1">IF($C29,"--",'R1WxTags'!BL29)</f>
        <v>0.09</v>
      </c>
      <c r="AB29" s="167">
        <f ca="1">IF($C29,"--",'R1WxTags'!BM29)</f>
        <v>0.9</v>
      </c>
      <c r="AC29" s="167">
        <f ca="1">IF($C29,"--",'R1WxTags'!BK29)</f>
        <v>1.42</v>
      </c>
      <c r="AD29" s="167">
        <f ca="1">IF($C29,"--",'R1WxTags'!BJ29)</f>
        <v>10.119999999999999</v>
      </c>
      <c r="AE29" s="168">
        <f ca="1">IF($C29,"--",'R1WxTags'!BT29)</f>
        <v>30.212</v>
      </c>
      <c r="AF29" s="169" t="str">
        <f ca="1">IF($C29,"--",'R1WxTags'!BU29)</f>
        <v>Steady</v>
      </c>
      <c r="AG29" s="89" t="str">
        <f>'R1WxTags'!C29</f>
        <v>1752</v>
      </c>
      <c r="AH29" s="84">
        <f t="shared" ca="1" si="10"/>
        <v>15</v>
      </c>
      <c r="AI29" s="85">
        <f t="shared" ca="1" si="0"/>
        <v>10</v>
      </c>
      <c r="AJ29" s="85">
        <f t="shared" ca="1" si="1"/>
        <v>3</v>
      </c>
      <c r="AK29" s="85">
        <f t="shared" ca="1" si="2"/>
        <v>14</v>
      </c>
      <c r="AL29" s="85">
        <f t="shared" ca="1" si="3"/>
        <v>14</v>
      </c>
      <c r="AM29" s="85">
        <f t="shared" ca="1" si="4"/>
        <v>17</v>
      </c>
      <c r="AN29" s="85">
        <f t="shared" ca="1" si="5"/>
        <v>17</v>
      </c>
      <c r="AO29" s="85">
        <f t="shared" ca="1" si="6"/>
        <v>12</v>
      </c>
      <c r="AP29" s="85">
        <f t="shared" ca="1" si="7"/>
        <v>12</v>
      </c>
      <c r="AQ29" s="85">
        <f t="shared" ca="1" si="8"/>
        <v>6</v>
      </c>
      <c r="AR29" s="86">
        <f t="shared" ca="1" si="9"/>
        <v>9</v>
      </c>
      <c r="AS29" s="93" t="s">
        <v>369</v>
      </c>
    </row>
    <row r="30" spans="1:45" x14ac:dyDescent="0.35">
      <c r="A30" s="31" t="str">
        <f>'R1WxTags'!C30</f>
        <v>R1HQ</v>
      </c>
      <c r="B30" s="31" t="str">
        <f ca="1">'R1WxTags'!D30</f>
        <v>Ogden/Harrisville</v>
      </c>
      <c r="C30" s="114">
        <f ca="1">'R1WxTags'!$L30</f>
        <v>0</v>
      </c>
      <c r="D30" s="116">
        <f ca="1">IF(SUM('R1WxTags'!$F30:$K30)&gt;0,1,0)</f>
        <v>0</v>
      </c>
      <c r="E30" s="98">
        <f>'R1WxTags'!M30</f>
        <v>44997</v>
      </c>
      <c r="F30" s="67" t="str">
        <f>TEXT('R1WxTags'!O30, "hh:mm AM/PM")</f>
        <v>04:56 PM</v>
      </c>
      <c r="G30" s="68">
        <f ca="1">'R1WxTags'!R30</f>
        <v>0</v>
      </c>
      <c r="H30" s="124">
        <f ca="1">IF($C30,"--",'R1WxTags'!Y30)</f>
        <v>42</v>
      </c>
      <c r="I30" s="124">
        <f ca="1">IF($C30,"--",'R1WxTags'!Z30)</f>
        <v>42</v>
      </c>
      <c r="J30" s="124">
        <f ca="1">IF($C30,"--",'R1WxTags'!AB30)</f>
        <v>31.5</v>
      </c>
      <c r="K30" s="160">
        <f ca="1">IF($C30,"--",'R1WxTags'!AH30)</f>
        <v>0.86</v>
      </c>
      <c r="L30" s="161">
        <f ca="1">IF($C30,"--",'R1WxTags'!AI30)</f>
        <v>0.93</v>
      </c>
      <c r="M30" s="161">
        <f ca="1">IF($C30,"--",'R1WxTags'!AK30)</f>
        <v>0.72</v>
      </c>
      <c r="N30" s="123">
        <f ca="1">IF($C30,"--",'R1WxTags'!AM30)</f>
        <v>38.1</v>
      </c>
      <c r="O30" s="124">
        <f ca="1">IF($C30,"--",'R1WxTags'!AN30)</f>
        <v>39</v>
      </c>
      <c r="P30" s="125">
        <f ca="1">IF($C30,"--",'R1WxTags'!AP30)</f>
        <v>26</v>
      </c>
      <c r="Q30" s="123">
        <f ca="1">IF($C30,"--",'R1WxTags'!AR30)</f>
        <v>41.8</v>
      </c>
      <c r="R30" s="125">
        <f ca="1">IF($C30,"--",'R1WxTags'!AS30)</f>
        <v>42</v>
      </c>
      <c r="S30" s="162">
        <f ca="1">IF($C30,"--",'R1WxTags'!AU30)</f>
        <v>1.9</v>
      </c>
      <c r="T30" s="163" t="str">
        <f ca="1">IF($C30,"--",'R1WxTags'!BD30)</f>
        <v>E</v>
      </c>
      <c r="U30" s="164">
        <f ca="1">IF($C30,"--",'R1WxTags'!AX30)</f>
        <v>1</v>
      </c>
      <c r="V30" s="154">
        <f ca="1">IF($C30,"--",'R1WxTags'!AY30)</f>
        <v>8</v>
      </c>
      <c r="W30" s="154">
        <f ca="1">IF($C30,"--",'R1WxTags'!BA30)</f>
        <v>43</v>
      </c>
      <c r="X30" s="155">
        <f ca="1">IF($C30,"--",'R1WxTags'!BB30)</f>
        <v>43</v>
      </c>
      <c r="Y30" s="123">
        <f ca="1">IF($C30,"--",'R1WxTags'!BE30)</f>
        <v>42</v>
      </c>
      <c r="Z30" s="165">
        <f ca="1">IF($C30,"--",'R1WxTags'!BF30)</f>
        <v>29</v>
      </c>
      <c r="AA30" s="166">
        <f ca="1">IF($C30,"--",'R1WxTags'!BL30)</f>
        <v>0.1</v>
      </c>
      <c r="AB30" s="167">
        <f ca="1">IF($C30,"--",'R1WxTags'!BM30)</f>
        <v>0.1</v>
      </c>
      <c r="AC30" s="167">
        <f ca="1">IF($C30,"--",'R1WxTags'!BK30)</f>
        <v>0.86</v>
      </c>
      <c r="AD30" s="167">
        <f ca="1">IF($C30,"--",'R1WxTags'!BJ30)</f>
        <v>10.85</v>
      </c>
      <c r="AE30" s="168">
        <f ca="1">IF($C30,"--",'R1WxTags'!BT30)</f>
        <v>30.088999999999999</v>
      </c>
      <c r="AF30" s="169" t="str">
        <f ca="1">IF($C30,"--",'R1WxTags'!BU30)</f>
        <v>Falling Slowly</v>
      </c>
      <c r="AG30" s="90" t="str">
        <f>'R1WxTags'!C30</f>
        <v>R1HQ</v>
      </c>
      <c r="AH30" s="60">
        <f t="shared" ca="1" si="10"/>
        <v>20</v>
      </c>
      <c r="AI30" s="59">
        <f t="shared" ca="1" si="0"/>
        <v>8</v>
      </c>
      <c r="AJ30" s="59">
        <f t="shared" ca="1" si="1"/>
        <v>12</v>
      </c>
      <c r="AK30" s="59">
        <f t="shared" ca="1" si="2"/>
        <v>2</v>
      </c>
      <c r="AL30" s="59">
        <f t="shared" ca="1" si="3"/>
        <v>2</v>
      </c>
      <c r="AM30" s="59">
        <f t="shared" ca="1" si="4"/>
        <v>2</v>
      </c>
      <c r="AN30" s="59">
        <f t="shared" ca="1" si="5"/>
        <v>2</v>
      </c>
      <c r="AO30" s="59">
        <f t="shared" ca="1" si="6"/>
        <v>24</v>
      </c>
      <c r="AP30" s="59">
        <f t="shared" ca="1" si="7"/>
        <v>24</v>
      </c>
      <c r="AQ30" s="59">
        <f t="shared" ca="1" si="8"/>
        <v>22</v>
      </c>
      <c r="AR30" s="61">
        <f t="shared" ca="1" si="9"/>
        <v>22</v>
      </c>
      <c r="AS30" s="94" t="s">
        <v>226</v>
      </c>
    </row>
    <row r="31" spans="1:45" x14ac:dyDescent="0.35">
      <c r="A31" s="31" t="str">
        <f>'R1WxTags'!C31</f>
        <v>SWWP</v>
      </c>
      <c r="B31" s="31" t="str">
        <f ca="1">'R1WxTags'!D31</f>
        <v>South Weber</v>
      </c>
      <c r="C31" s="114">
        <f ca="1">'R1WxTags'!$L31</f>
        <v>0</v>
      </c>
      <c r="D31" s="116">
        <f ca="1">IF(SUM('R1WxTags'!$F31:$K31)&gt;0,1,0)</f>
        <v>1</v>
      </c>
      <c r="E31" s="98">
        <f>'R1WxTags'!M31</f>
        <v>44997</v>
      </c>
      <c r="F31" s="67" t="str">
        <f>TEXT('R1WxTags'!O31, "hh:mm AM/PM")</f>
        <v>04:56 PM</v>
      </c>
      <c r="G31" s="68">
        <f ca="1">'R1WxTags'!R31</f>
        <v>0</v>
      </c>
      <c r="H31" s="124">
        <f ca="1">IF($C31,"--",'R1WxTags'!Y31)</f>
        <v>40.700000000000003</v>
      </c>
      <c r="I31" s="124">
        <f ca="1">IF($C31,"--",'R1WxTags'!Z31)</f>
        <v>40.799999999999997</v>
      </c>
      <c r="J31" s="124">
        <f ca="1">IF($C31,"--",'R1WxTags'!AB31)</f>
        <v>29.4</v>
      </c>
      <c r="K31" s="160">
        <f ca="1">IF($C31,"--",'R1WxTags'!AH31)</f>
        <v>0.84</v>
      </c>
      <c r="L31" s="161">
        <f ca="1">IF($C31,"--",'R1WxTags'!AI31)</f>
        <v>0.91</v>
      </c>
      <c r="M31" s="161">
        <f ca="1">IF($C31,"--",'R1WxTags'!AK31)</f>
        <v>0.63</v>
      </c>
      <c r="N31" s="123">
        <f ca="1">IF($C31,"--",'R1WxTags'!AM31)</f>
        <v>36.200000000000003</v>
      </c>
      <c r="O31" s="124">
        <f ca="1">IF($C31,"--",'R1WxTags'!AN31)</f>
        <v>37</v>
      </c>
      <c r="P31" s="125">
        <f ca="1">IF($C31,"--",'R1WxTags'!AP31)</f>
        <v>22</v>
      </c>
      <c r="Q31" s="123">
        <f ca="1">IF($C31,"--",'R1WxTags'!AR31)</f>
        <v>40.5</v>
      </c>
      <c r="R31" s="125">
        <f ca="1">IF($C31,"--",'R1WxTags'!AS31)</f>
        <v>41</v>
      </c>
      <c r="S31" s="162">
        <f ca="1">IF($C31,"--",'R1WxTags'!AU31)</f>
        <v>0</v>
      </c>
      <c r="T31" s="163" t="str">
        <f ca="1">IF($C31,"--",'R1WxTags'!BD31)</f>
        <v>NE</v>
      </c>
      <c r="U31" s="164">
        <f ca="1">IF($C31,"--",'R1WxTags'!AX31)</f>
        <v>0</v>
      </c>
      <c r="V31" s="154">
        <f ca="1">IF($C31,"--",'R1WxTags'!AY31)</f>
        <v>11</v>
      </c>
      <c r="W31" s="154">
        <f ca="1">IF($C31,"--",'R1WxTags'!BA31)</f>
        <v>35</v>
      </c>
      <c r="X31" s="155">
        <f ca="1">IF($C31,"--",'R1WxTags'!BB31)</f>
        <v>35</v>
      </c>
      <c r="Y31" s="123">
        <f ca="1">IF($C31,"--",'R1WxTags'!BE31)</f>
        <v>40.700000000000003</v>
      </c>
      <c r="Z31" s="165">
        <f ca="1">IF($C31,"--",'R1WxTags'!BF31)</f>
        <v>27</v>
      </c>
      <c r="AA31" s="166">
        <f ca="1">IF($C31,"--",'R1WxTags'!BL31)</f>
        <v>0.21</v>
      </c>
      <c r="AB31" s="167">
        <f ca="1">IF($C31,"--",'R1WxTags'!BM31)</f>
        <v>0.21</v>
      </c>
      <c r="AC31" s="167">
        <f ca="1">IF($C31,"--",'R1WxTags'!BK31)</f>
        <v>1.01</v>
      </c>
      <c r="AD31" s="167">
        <f ca="1">IF($C31,"--",'R1WxTags'!BJ31)</f>
        <v>14.13</v>
      </c>
      <c r="AE31" s="168">
        <f ca="1">IF($C31,"--",'R1WxTags'!BT31)</f>
        <v>30.11</v>
      </c>
      <c r="AF31" s="169" t="str">
        <f ca="1">IF($C31,"--",'R1WxTags'!BU31)</f>
        <v>Steady</v>
      </c>
      <c r="AG31" s="89" t="str">
        <f>'R1WxTags'!C31</f>
        <v>SWWP</v>
      </c>
      <c r="AH31" s="84">
        <f t="shared" ca="1" si="10"/>
        <v>6</v>
      </c>
      <c r="AI31" s="85">
        <f t="shared" ca="1" si="0"/>
        <v>2</v>
      </c>
      <c r="AJ31" s="85">
        <f t="shared" ca="1" si="1"/>
        <v>7</v>
      </c>
      <c r="AK31" s="85">
        <f t="shared" ca="1" si="2"/>
        <v>6</v>
      </c>
      <c r="AL31" s="85">
        <f t="shared" ca="1" si="3"/>
        <v>6</v>
      </c>
      <c r="AM31" s="85">
        <f t="shared" ca="1" si="4"/>
        <v>7</v>
      </c>
      <c r="AN31" s="85">
        <f t="shared" ca="1" si="5"/>
        <v>5</v>
      </c>
      <c r="AO31" s="85">
        <f t="shared" ca="1" si="6"/>
        <v>20</v>
      </c>
      <c r="AP31" s="85">
        <f t="shared" ca="1" si="7"/>
        <v>21</v>
      </c>
      <c r="AQ31" s="85">
        <f t="shared" ca="1" si="8"/>
        <v>19</v>
      </c>
      <c r="AR31" s="86">
        <f t="shared" ca="1" si="9"/>
        <v>19</v>
      </c>
      <c r="AS31" s="93" t="s">
        <v>227</v>
      </c>
    </row>
    <row r="32" spans="1:45" x14ac:dyDescent="0.35">
      <c r="A32" s="31" t="str">
        <f>'R1WxTags'!C32</f>
        <v>GAHF</v>
      </c>
      <c r="B32" s="31" t="str">
        <f ca="1">'R1WxTags'!D32</f>
        <v>Taylor</v>
      </c>
      <c r="C32" s="114">
        <f ca="1">'R1WxTags'!$L32</f>
        <v>1</v>
      </c>
      <c r="D32" s="116">
        <f ca="1">IF(SUM('R1WxTags'!$F32:$K32)&gt;0,1,0)</f>
        <v>1</v>
      </c>
      <c r="E32" s="98">
        <f>'R1WxTags'!M32</f>
        <v>44795</v>
      </c>
      <c r="F32" s="67" t="str">
        <f>TEXT('R1WxTags'!O32, "hh:mm AM/PM")</f>
        <v>03:26 PM</v>
      </c>
      <c r="G32" s="68">
        <f ca="1">'R1WxTags'!R32</f>
        <v>90</v>
      </c>
      <c r="H32" s="124" t="str">
        <f ca="1">IF($C32,"--",'R1WxTags'!Y32)</f>
        <v>--</v>
      </c>
      <c r="I32" s="124" t="str">
        <f ca="1">IF($C32,"--",'R1WxTags'!Z32)</f>
        <v>--</v>
      </c>
      <c r="J32" s="124" t="str">
        <f ca="1">IF($C32,"--",'R1WxTags'!AB32)</f>
        <v>--</v>
      </c>
      <c r="K32" s="160" t="str">
        <f ca="1">IF($C32,"--",'R1WxTags'!AH32)</f>
        <v>--</v>
      </c>
      <c r="L32" s="161" t="str">
        <f ca="1">IF($C32,"--",'R1WxTags'!AI32)</f>
        <v>--</v>
      </c>
      <c r="M32" s="161" t="str">
        <f ca="1">IF($C32,"--",'R1WxTags'!AK32)</f>
        <v>--</v>
      </c>
      <c r="N32" s="123" t="str">
        <f ca="1">IF($C32,"--",'R1WxTags'!AM32)</f>
        <v>--</v>
      </c>
      <c r="O32" s="124" t="str">
        <f ca="1">IF($C32,"--",'R1WxTags'!AN32)</f>
        <v>--</v>
      </c>
      <c r="P32" s="125" t="str">
        <f ca="1">IF($C32,"--",'R1WxTags'!AP32)</f>
        <v>--</v>
      </c>
      <c r="Q32" s="123" t="str">
        <f ca="1">IF($C32,"--",'R1WxTags'!AR32)</f>
        <v>--</v>
      </c>
      <c r="R32" s="125" t="str">
        <f ca="1">IF($C32,"--",'R1WxTags'!AS32)</f>
        <v>--</v>
      </c>
      <c r="S32" s="162" t="str">
        <f ca="1">IF($C32,"--",'R1WxTags'!AU32)</f>
        <v>--</v>
      </c>
      <c r="T32" s="163" t="str">
        <f ca="1">IF($C32,"--",'R1WxTags'!BD32)</f>
        <v>--</v>
      </c>
      <c r="U32" s="164" t="str">
        <f ca="1">IF($C32,"--",'R1WxTags'!AX32)</f>
        <v>--</v>
      </c>
      <c r="V32" s="154" t="str">
        <f ca="1">IF($C32,"--",'R1WxTags'!AY32)</f>
        <v>--</v>
      </c>
      <c r="W32" s="154" t="str">
        <f ca="1">IF($C32,"--",'R1WxTags'!BA32)</f>
        <v>--</v>
      </c>
      <c r="X32" s="155" t="str">
        <f ca="1">IF($C32,"--",'R1WxTags'!BB32)</f>
        <v>--</v>
      </c>
      <c r="Y32" s="123" t="str">
        <f ca="1">IF($C32,"--",'R1WxTags'!BE32)</f>
        <v>--</v>
      </c>
      <c r="Z32" s="165" t="str">
        <f ca="1">IF($C32,"--",'R1WxTags'!BF32)</f>
        <v>--</v>
      </c>
      <c r="AA32" s="166" t="str">
        <f ca="1">IF($C32,"--",'R1WxTags'!BL32)</f>
        <v>--</v>
      </c>
      <c r="AB32" s="167" t="str">
        <f ca="1">IF($C32,"--",'R1WxTags'!BM32)</f>
        <v>--</v>
      </c>
      <c r="AC32" s="167" t="str">
        <f ca="1">IF($C32,"--",'R1WxTags'!BK32)</f>
        <v>--</v>
      </c>
      <c r="AD32" s="167" t="str">
        <f ca="1">IF($C32,"--",'R1WxTags'!BJ32)</f>
        <v>--</v>
      </c>
      <c r="AE32" s="168" t="str">
        <f ca="1">IF($C32,"--",'R1WxTags'!BT32)</f>
        <v>--</v>
      </c>
      <c r="AF32" s="169" t="str">
        <f ca="1">IF($C32,"--",'R1WxTags'!BU32)</f>
        <v>--</v>
      </c>
      <c r="AG32" s="90" t="str">
        <f>'R1WxTags'!C32</f>
        <v>GAHF</v>
      </c>
      <c r="AH32" s="60" t="e">
        <f t="shared" ca="1" si="10"/>
        <v>#VALUE!</v>
      </c>
      <c r="AI32" s="59" t="e">
        <f t="shared" ca="1" si="0"/>
        <v>#VALUE!</v>
      </c>
      <c r="AJ32" s="59" t="e">
        <f t="shared" ca="1" si="1"/>
        <v>#VALUE!</v>
      </c>
      <c r="AK32" s="59" t="e">
        <f t="shared" ca="1" si="2"/>
        <v>#VALUE!</v>
      </c>
      <c r="AL32" s="59" t="e">
        <f t="shared" ca="1" si="3"/>
        <v>#VALUE!</v>
      </c>
      <c r="AM32" s="59" t="e">
        <f t="shared" ca="1" si="4"/>
        <v>#VALUE!</v>
      </c>
      <c r="AN32" s="59" t="e">
        <f t="shared" ca="1" si="5"/>
        <v>#VALUE!</v>
      </c>
      <c r="AO32" s="59" t="e">
        <f t="shared" ca="1" si="6"/>
        <v>#VALUE!</v>
      </c>
      <c r="AP32" s="59" t="e">
        <f t="shared" ca="1" si="7"/>
        <v>#VALUE!</v>
      </c>
      <c r="AQ32" s="59" t="e">
        <f t="shared" ca="1" si="8"/>
        <v>#VALUE!</v>
      </c>
      <c r="AR32" s="61" t="e">
        <f t="shared" ca="1" si="9"/>
        <v>#VALUE!</v>
      </c>
      <c r="AS32" s="94" t="s">
        <v>385</v>
      </c>
    </row>
    <row r="33" spans="1:45" x14ac:dyDescent="0.35">
      <c r="A33" s="31" t="str">
        <f>'R1WxTags'!C33</f>
        <v>BRWx</v>
      </c>
      <c r="B33" s="31" t="str">
        <f ca="1">'R1WxTags'!D33</f>
        <v>Bear River</v>
      </c>
      <c r="C33" s="114">
        <f ca="1">'R1WxTags'!$L33</f>
        <v>0</v>
      </c>
      <c r="D33" s="116">
        <f ca="1">IF(SUM('R1WxTags'!$F33:$K33)&gt;0,1,0)</f>
        <v>1</v>
      </c>
      <c r="E33" s="98">
        <f>'R1WxTags'!M33</f>
        <v>44997</v>
      </c>
      <c r="F33" s="67" t="str">
        <f>TEXT('R1WxTags'!O33, "hh:mm AM/PM")</f>
        <v>04:56 PM</v>
      </c>
      <c r="G33" s="68">
        <f ca="1">'R1WxTags'!R33</f>
        <v>0</v>
      </c>
      <c r="H33" s="124">
        <f ca="1">IF($C33,"--",'R1WxTags'!Y33)</f>
        <v>36.6</v>
      </c>
      <c r="I33" s="124">
        <f ca="1">IF($C33,"--",'R1WxTags'!Z33)</f>
        <v>38.4</v>
      </c>
      <c r="J33" s="124">
        <f ca="1">IF($C33,"--",'R1WxTags'!AB33)</f>
        <v>27</v>
      </c>
      <c r="K33" s="160">
        <f ca="1">IF($C33,"--",'R1WxTags'!AH33)</f>
        <v>0.83</v>
      </c>
      <c r="L33" s="161">
        <f ca="1">IF($C33,"--",'R1WxTags'!AI33)</f>
        <v>0.95</v>
      </c>
      <c r="M33" s="161">
        <f ca="1">IF($C33,"--",'R1WxTags'!AK33)</f>
        <v>0.72</v>
      </c>
      <c r="N33" s="123">
        <f ca="1">IF($C33,"--",'R1WxTags'!AM33)</f>
        <v>31.9</v>
      </c>
      <c r="O33" s="124">
        <f ca="1">IF($C33,"--",'R1WxTags'!AN33)</f>
        <v>34</v>
      </c>
      <c r="P33" s="125">
        <f ca="1">IF($C33,"--",'R1WxTags'!AP33)</f>
        <v>22</v>
      </c>
      <c r="Q33" s="123">
        <f ca="1">IF($C33,"--",'R1WxTags'!AR33)</f>
        <v>36.4</v>
      </c>
      <c r="R33" s="125">
        <f ca="1">IF($C33,"--",'R1WxTags'!AS33)</f>
        <v>38</v>
      </c>
      <c r="S33" s="162">
        <f ca="1">IF($C33,"--",'R1WxTags'!AU33)</f>
        <v>4.5</v>
      </c>
      <c r="T33" s="163" t="str">
        <f ca="1">IF($C33,"--",'R1WxTags'!BD33)</f>
        <v>NW</v>
      </c>
      <c r="U33" s="164">
        <f ca="1">IF($C33,"--",'R1WxTags'!AX33)</f>
        <v>1</v>
      </c>
      <c r="V33" s="154">
        <f ca="1">IF($C33,"--",'R1WxTags'!AY33)</f>
        <v>10</v>
      </c>
      <c r="W33" s="154">
        <f ca="1">IF($C33,"--",'R1WxTags'!BA33)</f>
        <v>34</v>
      </c>
      <c r="X33" s="155">
        <f ca="1">IF($C33,"--",'R1WxTags'!BB33)</f>
        <v>34</v>
      </c>
      <c r="Y33" s="123">
        <f ca="1">IF($C33,"--",'R1WxTags'!BE33)</f>
        <v>36.6</v>
      </c>
      <c r="Z33" s="165">
        <f ca="1">IF($C33,"--",'R1WxTags'!BF33)</f>
        <v>24</v>
      </c>
      <c r="AA33" s="166">
        <f ca="1">IF($C33,"--",'R1WxTags'!BL33)</f>
        <v>0.09</v>
      </c>
      <c r="AB33" s="167">
        <f ca="1">IF($C33,"--",'R1WxTags'!BM33)</f>
        <v>0.09</v>
      </c>
      <c r="AC33" s="167">
        <f ca="1">IF($C33,"--",'R1WxTags'!BK33)</f>
        <v>0.95</v>
      </c>
      <c r="AD33" s="167">
        <f ca="1">IF($C33,"--",'R1WxTags'!BJ33)</f>
        <v>9.16</v>
      </c>
      <c r="AE33" s="168">
        <f ca="1">IF($C33,"--",'R1WxTags'!BT33)</f>
        <v>30.158000000000001</v>
      </c>
      <c r="AF33" s="169" t="str">
        <f ca="1">IF($C33,"--",'R1WxTags'!BU33)</f>
        <v>Steady</v>
      </c>
      <c r="AG33" s="89" t="str">
        <f>'R1WxTags'!C33</f>
        <v>BRWx</v>
      </c>
      <c r="AH33" s="84">
        <f t="shared" ca="1" si="10"/>
        <v>11</v>
      </c>
      <c r="AI33" s="85">
        <f t="shared" ca="1" si="0"/>
        <v>10</v>
      </c>
      <c r="AJ33" s="85">
        <f t="shared" ca="1" si="1"/>
        <v>15</v>
      </c>
      <c r="AK33" s="85">
        <f t="shared" ca="1" si="2"/>
        <v>15</v>
      </c>
      <c r="AL33" s="85">
        <f t="shared" ca="1" si="3"/>
        <v>15</v>
      </c>
      <c r="AM33" s="85">
        <f t="shared" ca="1" si="4"/>
        <v>16</v>
      </c>
      <c r="AN33" s="85">
        <f t="shared" ca="1" si="5"/>
        <v>15</v>
      </c>
      <c r="AO33" s="85">
        <f t="shared" ca="1" si="6"/>
        <v>11</v>
      </c>
      <c r="AP33" s="85">
        <f t="shared" ca="1" si="7"/>
        <v>11</v>
      </c>
      <c r="AQ33" s="85">
        <f t="shared" ca="1" si="8"/>
        <v>13</v>
      </c>
      <c r="AR33" s="86">
        <f t="shared" ca="1" si="9"/>
        <v>15</v>
      </c>
      <c r="AS33" s="93" t="s">
        <v>386</v>
      </c>
    </row>
    <row r="34" spans="1:45" x14ac:dyDescent="0.35">
      <c r="A34" s="31" t="str">
        <f>'R1WxTags'!C34</f>
        <v>KAFO</v>
      </c>
      <c r="B34" s="31" t="str">
        <f ca="1">'R1WxTags'!D34</f>
        <v>Perry</v>
      </c>
      <c r="C34" s="114">
        <f ca="1">'R1WxTags'!$L34</f>
        <v>0</v>
      </c>
      <c r="D34" s="116">
        <f ca="1">IF(SUM('R1WxTags'!$F34:$K34)&gt;0,1,0)</f>
        <v>1</v>
      </c>
      <c r="E34" s="98">
        <f>'R1WxTags'!M34</f>
        <v>44997</v>
      </c>
      <c r="F34" s="67" t="str">
        <f>TEXT('R1WxTags'!O34, "hh:mm AM/PM")</f>
        <v>04:56 PM</v>
      </c>
      <c r="G34" s="68">
        <f ca="1">'R1WxTags'!R34</f>
        <v>0</v>
      </c>
      <c r="H34" s="124">
        <f ca="1">IF($C34,"--",'R1WxTags'!Y34)</f>
        <v>41</v>
      </c>
      <c r="I34" s="124">
        <f ca="1">IF($C34,"--",'R1WxTags'!Z34)</f>
        <v>41</v>
      </c>
      <c r="J34" s="124">
        <f ca="1">IF($C34,"--",'R1WxTags'!AB34)</f>
        <v>27.6</v>
      </c>
      <c r="K34" s="160">
        <f ca="1">IF($C34,"--",'R1WxTags'!AH34)</f>
        <v>0.79</v>
      </c>
      <c r="L34" s="161">
        <f ca="1">IF($C34,"--",'R1WxTags'!AI34)</f>
        <v>0.93</v>
      </c>
      <c r="M34" s="161">
        <f ca="1">IF($C34,"--",'R1WxTags'!AK34)</f>
        <v>0.77</v>
      </c>
      <c r="N34" s="123">
        <f ca="1">IF($C34,"--",'R1WxTags'!AM34)</f>
        <v>35</v>
      </c>
      <c r="O34" s="124">
        <f ca="1">IF($C34,"--",'R1WxTags'!AN34)</f>
        <v>35</v>
      </c>
      <c r="P34" s="125">
        <f ca="1">IF($C34,"--",'R1WxTags'!AP34)</f>
        <v>23</v>
      </c>
      <c r="Q34" s="123">
        <f ca="1">IF($C34,"--",'R1WxTags'!AR34)</f>
        <v>40.700000000000003</v>
      </c>
      <c r="R34" s="125">
        <f ca="1">IF($C34,"--",'R1WxTags'!AS34)</f>
        <v>41</v>
      </c>
      <c r="S34" s="162">
        <f ca="1">IF($C34,"--",'R1WxTags'!AU34)</f>
        <v>1.5</v>
      </c>
      <c r="T34" s="163" t="str">
        <f ca="1">IF($C34,"--",'R1WxTags'!BD34)</f>
        <v>NNW</v>
      </c>
      <c r="U34" s="164">
        <f ca="1">IF($C34,"--",'R1WxTags'!AX34)</f>
        <v>1</v>
      </c>
      <c r="V34" s="154">
        <f ca="1">IF($C34,"--",'R1WxTags'!AY34)</f>
        <v>8</v>
      </c>
      <c r="W34" s="154">
        <f ca="1">IF($C34,"--",'R1WxTags'!BA34)</f>
        <v>52</v>
      </c>
      <c r="X34" s="155">
        <f ca="1">IF($C34,"--",'R1WxTags'!BB34)</f>
        <v>52</v>
      </c>
      <c r="Y34" s="123">
        <f ca="1">IF($C34,"--",'R1WxTags'!BE34)</f>
        <v>41</v>
      </c>
      <c r="Z34" s="165">
        <f ca="1">IF($C34,"--",'R1WxTags'!BF34)</f>
        <v>24</v>
      </c>
      <c r="AA34" s="166">
        <f ca="1">IF($C34,"--",'R1WxTags'!BL34)</f>
        <v>0.04</v>
      </c>
      <c r="AB34" s="167">
        <f ca="1">IF($C34,"--",'R1WxTags'!BM34)</f>
        <v>0.04</v>
      </c>
      <c r="AC34" s="167">
        <f ca="1">IF($C34,"--",'R1WxTags'!BK34)</f>
        <v>0.84</v>
      </c>
      <c r="AD34" s="167">
        <f ca="1">IF($C34,"--",'R1WxTags'!BJ34)</f>
        <v>4.26</v>
      </c>
      <c r="AE34" s="168">
        <f ca="1">IF($C34,"--",'R1WxTags'!BT34)</f>
        <v>30.158000000000001</v>
      </c>
      <c r="AF34" s="169" t="str">
        <f ca="1">IF($C34,"--",'R1WxTags'!BU34)</f>
        <v>Falling Slowly</v>
      </c>
      <c r="AG34" s="90" t="str">
        <f>'R1WxTags'!C34</f>
        <v>KAFO</v>
      </c>
      <c r="AH34" s="60">
        <f t="shared" ref="AH34" ca="1" si="11">RANK(V34,V$10:V$35)</f>
        <v>20</v>
      </c>
      <c r="AI34" s="59">
        <f t="shared" ref="AI34" ca="1" si="12">RANK(AA34,AA$10:AA$35)</f>
        <v>18</v>
      </c>
      <c r="AJ34" s="59">
        <f t="shared" ref="AJ34" ca="1" si="13">RANK(AB34,AB$10:AB$35)</f>
        <v>21</v>
      </c>
      <c r="AK34" s="59">
        <f t="shared" ref="AK34" ca="1" si="14">RANK(H34,H$10:H$35)</f>
        <v>5</v>
      </c>
      <c r="AL34" s="59">
        <f t="shared" ref="AL34" ca="1" si="15">RANK(Q34,Q$10:Q$35)</f>
        <v>5</v>
      </c>
      <c r="AM34" s="59">
        <f t="shared" ref="AM34" ca="1" si="16">RANK(I34,I$10:I$35)</f>
        <v>6</v>
      </c>
      <c r="AN34" s="59">
        <f t="shared" ref="AN34" ca="1" si="17">RANK(R34,R$10:R$35)</f>
        <v>5</v>
      </c>
      <c r="AO34" s="59">
        <f t="shared" ref="AO34" ca="1" si="18">RANK(H34,H$10:H$35,1)</f>
        <v>21</v>
      </c>
      <c r="AP34" s="59">
        <f t="shared" ref="AP34" ca="1" si="19">RANK(Y34,Y$10:Y$35,1)</f>
        <v>22</v>
      </c>
      <c r="AQ34" s="59">
        <f t="shared" ref="AQ34" ca="1" si="20">RANK(J34,J$10:J$35,1)</f>
        <v>15</v>
      </c>
      <c r="AR34" s="61">
        <f t="shared" ref="AR34" ca="1" si="21">RANK(Z34,Z$10:Z$35,1)</f>
        <v>15</v>
      </c>
      <c r="AS34" s="94" t="s">
        <v>385</v>
      </c>
    </row>
    <row r="35" spans="1:45" ht="13.15" thickBot="1" x14ac:dyDescent="0.4">
      <c r="A35" s="78" t="str">
        <f>'R1WxTags'!C35</f>
        <v>AzCo</v>
      </c>
      <c r="B35" s="78" t="str">
        <f ca="1">'R1WxTags'!D35</f>
        <v>Garden City</v>
      </c>
      <c r="C35" s="115">
        <f ca="1">'R1WxTags'!$L35</f>
        <v>0</v>
      </c>
      <c r="D35" s="117">
        <f ca="1">IF(SUM('R1WxTags'!$F35:$K35)&gt;0,1,0)</f>
        <v>1</v>
      </c>
      <c r="E35" s="99">
        <f>'R1WxTags'!M35</f>
        <v>44997</v>
      </c>
      <c r="F35" s="79" t="str">
        <f>TEXT('R1WxTags'!O35, "hh:mm AM/PM")</f>
        <v>04:56 PM</v>
      </c>
      <c r="G35" s="80">
        <f ca="1">'R1WxTags'!R35</f>
        <v>0</v>
      </c>
      <c r="H35" s="170">
        <f ca="1">IF($C35,"--",'R1WxTags'!Y35)</f>
        <v>29.8</v>
      </c>
      <c r="I35" s="170">
        <f ca="1">IF($C35,"--",'R1WxTags'!Z35)</f>
        <v>33.9</v>
      </c>
      <c r="J35" s="170">
        <f ca="1">IF($C35,"--",'R1WxTags'!AB35)</f>
        <v>9.6</v>
      </c>
      <c r="K35" s="171">
        <f ca="1">IF($C35,"--",'R1WxTags'!AH35)</f>
        <v>0.7</v>
      </c>
      <c r="L35" s="172">
        <f ca="1">IF($C35,"--",'R1WxTags'!AI35)</f>
        <v>0.89</v>
      </c>
      <c r="M35" s="172">
        <f ca="1">IF($C35,"--",'R1WxTags'!AK35)</f>
        <v>0.64</v>
      </c>
      <c r="N35" s="173">
        <f ca="1">IF($C35,"--",'R1WxTags'!AM35)</f>
        <v>21.2</v>
      </c>
      <c r="O35" s="170">
        <f ca="1">IF($C35,"--",'R1WxTags'!AN35)</f>
        <v>24</v>
      </c>
      <c r="P35" s="174">
        <f ca="1">IF($C35,"--",'R1WxTags'!AP35)</f>
        <v>5</v>
      </c>
      <c r="Q35" s="173">
        <f ca="1">IF($C35,"--",'R1WxTags'!AR35)</f>
        <v>29.3</v>
      </c>
      <c r="R35" s="174">
        <f ca="1">IF($C35,"--",'R1WxTags'!AS35)</f>
        <v>33</v>
      </c>
      <c r="S35" s="175">
        <f ca="1">IF($C35,"--",'R1WxTags'!AU35)</f>
        <v>0.5</v>
      </c>
      <c r="T35" s="176" t="str">
        <f ca="1">IF($C35,"--",'R1WxTags'!BD35)</f>
        <v>NW</v>
      </c>
      <c r="U35" s="177">
        <f ca="1">IF($C35,"--",'R1WxTags'!AX35)</f>
        <v>3</v>
      </c>
      <c r="V35" s="178">
        <f ca="1">IF($C35,"--",'R1WxTags'!AY35)</f>
        <v>10</v>
      </c>
      <c r="W35" s="178">
        <f ca="1">IF($C35,"--",'R1WxTags'!BA35)</f>
        <v>52</v>
      </c>
      <c r="X35" s="179">
        <f ca="1">IF($C35,"--",'R1WxTags'!BB35)</f>
        <v>52</v>
      </c>
      <c r="Y35" s="173">
        <f ca="1">IF($C35,"--",'R1WxTags'!BE35)</f>
        <v>26.8</v>
      </c>
      <c r="Z35" s="179">
        <f ca="1">IF($C35,"--",'R1WxTags'!BF35)</f>
        <v>5</v>
      </c>
      <c r="AA35" s="180">
        <f ca="1">IF($C35,"--",'R1WxTags'!BL35)</f>
        <v>0.03</v>
      </c>
      <c r="AB35" s="181">
        <f ca="1">IF($C35,"--",'R1WxTags'!BM35)</f>
        <v>0.03</v>
      </c>
      <c r="AC35" s="181">
        <f ca="1">IF($C35,"--",'R1WxTags'!BK35)</f>
        <v>0.53</v>
      </c>
      <c r="AD35" s="181">
        <f ca="1">IF($C35,"--",'R1WxTags'!BJ35)</f>
        <v>4.05</v>
      </c>
      <c r="AE35" s="182">
        <f ca="1">IF($C35,"--",'R1WxTags'!BT35)</f>
        <v>30.193999999999999</v>
      </c>
      <c r="AF35" s="183" t="str">
        <f ca="1">IF($C35,"--",'R1WxTags'!BU35)</f>
        <v>Steady</v>
      </c>
      <c r="AG35" s="91" t="str">
        <f>'R1WxTags'!C35</f>
        <v>AzCo</v>
      </c>
      <c r="AH35" s="62">
        <f t="shared" ca="1" si="10"/>
        <v>11</v>
      </c>
      <c r="AI35" s="63">
        <f t="shared" ca="1" si="0"/>
        <v>19</v>
      </c>
      <c r="AJ35" s="63">
        <f t="shared" ca="1" si="1"/>
        <v>22</v>
      </c>
      <c r="AK35" s="63">
        <f t="shared" ca="1" si="2"/>
        <v>23</v>
      </c>
      <c r="AL35" s="63">
        <f t="shared" ca="1" si="3"/>
        <v>24</v>
      </c>
      <c r="AM35" s="63">
        <f t="shared" ca="1" si="4"/>
        <v>22</v>
      </c>
      <c r="AN35" s="63">
        <f t="shared" ca="1" si="5"/>
        <v>22</v>
      </c>
      <c r="AO35" s="63">
        <f t="shared" ca="1" si="6"/>
        <v>2</v>
      </c>
      <c r="AP35" s="63">
        <f t="shared" ca="1" si="7"/>
        <v>3</v>
      </c>
      <c r="AQ35" s="63">
        <f t="shared" ca="1" si="8"/>
        <v>3</v>
      </c>
      <c r="AR35" s="64">
        <f t="shared" ca="1" si="9"/>
        <v>3</v>
      </c>
      <c r="AS35" s="95" t="s">
        <v>402</v>
      </c>
    </row>
    <row r="36" spans="1:45" s="317" customFormat="1" ht="11.65" x14ac:dyDescent="0.35">
      <c r="G36" s="318"/>
      <c r="V36" s="317">
        <f ca="1">SUM(V10:V35)</f>
        <v>258</v>
      </c>
      <c r="X36" s="318"/>
      <c r="AA36" s="319">
        <f ca="1">SUM(AA10:AA35)</f>
        <v>2.12</v>
      </c>
      <c r="AB36" s="319">
        <f ca="1">SUM(AB10:AB35)</f>
        <v>6.3500000000000005</v>
      </c>
      <c r="AG36" s="320"/>
      <c r="AS36" s="320"/>
    </row>
    <row r="39" spans="1:45" x14ac:dyDescent="0.35">
      <c r="B39" t="s">
        <v>483</v>
      </c>
    </row>
    <row r="40" spans="1:45" x14ac:dyDescent="0.35">
      <c r="B40" t="s">
        <v>484</v>
      </c>
    </row>
  </sheetData>
  <mergeCells count="13">
    <mergeCell ref="Y8:Z8"/>
    <mergeCell ref="S8:X8"/>
    <mergeCell ref="H8:J8"/>
    <mergeCell ref="A1:B1"/>
    <mergeCell ref="AH8:AR8"/>
    <mergeCell ref="A8:A9"/>
    <mergeCell ref="B8:B9"/>
    <mergeCell ref="AE8:AF8"/>
    <mergeCell ref="K8:M8"/>
    <mergeCell ref="AA8:AD8"/>
    <mergeCell ref="N8:P8"/>
    <mergeCell ref="Q8:R8"/>
    <mergeCell ref="C8:G8"/>
  </mergeCells>
  <phoneticPr fontId="1" type="noConversion"/>
  <conditionalFormatting sqref="F10:F33 T10:T33 A10:D33 AF10:AS33 AF35:AS35 A35:D35 T35 F35">
    <cfRule type="expression" dxfId="235" priority="90" stopIfTrue="1">
      <formula>OR($G10&gt;=$G$1,$E10&lt;&gt;$E$1)</formula>
    </cfRule>
  </conditionalFormatting>
  <conditionalFormatting sqref="G10:G33 G35">
    <cfRule type="expression" dxfId="234" priority="96" stopIfTrue="1">
      <formula>OR($G10&gt;=$G$1,$E10&lt;&gt;$E$1)</formula>
    </cfRule>
  </conditionalFormatting>
  <conditionalFormatting sqref="E10:E33 E35">
    <cfRule type="cellIs" dxfId="233" priority="97" stopIfTrue="1" operator="notEqual">
      <formula>$E$1</formula>
    </cfRule>
  </conditionalFormatting>
  <conditionalFormatting sqref="G32">
    <cfRule type="cellIs" dxfId="232" priority="88" stopIfTrue="1" operator="greaterThanOrEqual">
      <formula>$G$1</formula>
    </cfRule>
  </conditionalFormatting>
  <conditionalFormatting sqref="E32">
    <cfRule type="cellIs" dxfId="231" priority="89" stopIfTrue="1" operator="notEqual">
      <formula>$E$1</formula>
    </cfRule>
  </conditionalFormatting>
  <conditionalFormatting sqref="AA10:AB33 AA35:AB35">
    <cfRule type="expression" dxfId="230" priority="25" stopIfTrue="1">
      <formula>OR($G10&gt;=$G$1,$E10&lt;&gt;$E$1)</formula>
    </cfRule>
    <cfRule type="cellIs" dxfId="229" priority="28" operator="greaterThan">
      <formula>0</formula>
    </cfRule>
  </conditionalFormatting>
  <conditionalFormatting sqref="G35">
    <cfRule type="cellIs" dxfId="228" priority="54" stopIfTrue="1" operator="greaterThanOrEqual">
      <formula>$G$1</formula>
    </cfRule>
  </conditionalFormatting>
  <conditionalFormatting sqref="E35">
    <cfRule type="cellIs" dxfId="227" priority="55" stopIfTrue="1" operator="notEqual">
      <formula>$E$1</formula>
    </cfRule>
  </conditionalFormatting>
  <conditionalFormatting sqref="H10:S33 U10:Z33 AC10:AE33 AC35:AE35 U35:Z35 H35:S35">
    <cfRule type="expression" dxfId="226" priority="21" stopIfTrue="1">
      <formula>OR($G10&gt;=$G$1,$E10&lt;&gt;$E$1)</formula>
    </cfRule>
  </conditionalFormatting>
  <conditionalFormatting sqref="G33">
    <cfRule type="cellIs" dxfId="225" priority="49" stopIfTrue="1" operator="greaterThanOrEqual">
      <formula>$G$1</formula>
    </cfRule>
  </conditionalFormatting>
  <conditionalFormatting sqref="E33">
    <cfRule type="cellIs" dxfId="224" priority="50" stopIfTrue="1" operator="notEqual">
      <formula>$E$1</formula>
    </cfRule>
  </conditionalFormatting>
  <conditionalFormatting sqref="D10:D33 D35">
    <cfRule type="expression" dxfId="223" priority="36" stopIfTrue="1">
      <formula>$D10&gt;0</formula>
    </cfRule>
  </conditionalFormatting>
  <conditionalFormatting sqref="C10:C33 C35">
    <cfRule type="expression" dxfId="222" priority="35" stopIfTrue="1">
      <formula>$C10&gt;0</formula>
    </cfRule>
  </conditionalFormatting>
  <conditionalFormatting sqref="V10:W33 V35:W35">
    <cfRule type="expression" dxfId="221" priority="59">
      <formula>$V10=$W10</formula>
    </cfRule>
  </conditionalFormatting>
  <conditionalFormatting sqref="X10:X33 X35">
    <cfRule type="expression" dxfId="220" priority="34">
      <formula>$X10=$V10</formula>
    </cfRule>
  </conditionalFormatting>
  <conditionalFormatting sqref="AA10:AD33 AA35:AD35">
    <cfRule type="expression" dxfId="219" priority="31">
      <formula>AND(SUM(AA$10:AA$35)&gt;0,AA10=AA$4)</formula>
    </cfRule>
    <cfRule type="expression" dxfId="218" priority="57">
      <formula>AND(SUM(AA$10:AA$35)&gt;0,AA10=AA$5,AA10=0)</formula>
    </cfRule>
    <cfRule type="expression" dxfId="217" priority="58">
      <formula>AND(SUM(AA$10:AA$35)&gt;0,AA10=AA$5)</formula>
    </cfRule>
  </conditionalFormatting>
  <conditionalFormatting sqref="H10:S33 U10:Z33 AE10:AE33 AE35 U35:Z35 H35:S35">
    <cfRule type="cellIs" dxfId="216" priority="60" operator="equal">
      <formula>MAX(IF($G$10:$G$35&lt;=$G$5+$G$1,H$10:H$35,""))</formula>
    </cfRule>
    <cfRule type="cellIs" dxfId="215" priority="61" operator="equal">
      <formula>MIN(IF($G$10:$G$35&lt;=$G$5+$G$1,H$10:H$35,""))</formula>
    </cfRule>
  </conditionalFormatting>
  <conditionalFormatting sqref="F34 T34 A34:D34 AF34:AS34">
    <cfRule type="expression" dxfId="208" priority="18" stopIfTrue="1">
      <formula>OR($G34&gt;=$G$1,$E34&lt;&gt;$E$1)</formula>
    </cfRule>
  </conditionalFormatting>
  <conditionalFormatting sqref="G34">
    <cfRule type="expression" dxfId="207" priority="19" stopIfTrue="1">
      <formula>OR($G34&gt;=$G$1,$E34&lt;&gt;$E$1)</formula>
    </cfRule>
  </conditionalFormatting>
  <conditionalFormatting sqref="E34">
    <cfRule type="cellIs" dxfId="206" priority="20" stopIfTrue="1" operator="notEqual">
      <formula>$E$1</formula>
    </cfRule>
  </conditionalFormatting>
  <conditionalFormatting sqref="G34">
    <cfRule type="cellIs" dxfId="205" priority="16" stopIfTrue="1" operator="greaterThanOrEqual">
      <formula>$G$1</formula>
    </cfRule>
  </conditionalFormatting>
  <conditionalFormatting sqref="E34">
    <cfRule type="cellIs" dxfId="204" priority="17" stopIfTrue="1" operator="notEqual">
      <formula>$E$1</formula>
    </cfRule>
  </conditionalFormatting>
  <conditionalFormatting sqref="AA34:AB34">
    <cfRule type="expression" dxfId="203" priority="5" stopIfTrue="1">
      <formula>OR($G34&gt;=$G$1,$E34&lt;&gt;$E$1)</formula>
    </cfRule>
    <cfRule type="cellIs" dxfId="202" priority="6" operator="greaterThan">
      <formula>0</formula>
    </cfRule>
  </conditionalFormatting>
  <conditionalFormatting sqref="H34:S34 U34:Z34 AC34:AE34">
    <cfRule type="expression" dxfId="201" priority="1" stopIfTrue="1">
      <formula>OR($G34&gt;=$G$1,$E34&lt;&gt;$E$1)</formula>
    </cfRule>
  </conditionalFormatting>
  <conditionalFormatting sqref="D34">
    <cfRule type="expression" dxfId="200" priority="10" stopIfTrue="1">
      <formula>$D34&gt;0</formula>
    </cfRule>
  </conditionalFormatting>
  <conditionalFormatting sqref="C34">
    <cfRule type="expression" dxfId="199" priority="9" stopIfTrue="1">
      <formula>$C34&gt;0</formula>
    </cfRule>
  </conditionalFormatting>
  <conditionalFormatting sqref="V34:W34">
    <cfRule type="expression" dxfId="198" priority="13">
      <formula>$V34=$W34</formula>
    </cfRule>
  </conditionalFormatting>
  <conditionalFormatting sqref="X34">
    <cfRule type="expression" dxfId="197" priority="8">
      <formula>$X34=$V34</formula>
    </cfRule>
  </conditionalFormatting>
  <conditionalFormatting sqref="AA34:AD34">
    <cfRule type="expression" dxfId="196" priority="7">
      <formula>AND(SUM(AA$10:AA$35)&gt;0,AA34=AA$4)</formula>
    </cfRule>
    <cfRule type="expression" dxfId="195" priority="11">
      <formula>AND(SUM(AA$10:AA$35)&gt;0,AA34=AA$5,AA34=0)</formula>
    </cfRule>
    <cfRule type="expression" dxfId="194" priority="12">
      <formula>AND(SUM(AA$10:AA$35)&gt;0,AA34=AA$5)</formula>
    </cfRule>
  </conditionalFormatting>
  <conditionalFormatting sqref="H34:S34 U34:Z34 AE34">
    <cfRule type="cellIs" dxfId="193" priority="14" operator="equal">
      <formula>MAX(IF($G$10:$G$35&lt;=$G$5+$G$1,H$10:H$35,""))</formula>
    </cfRule>
    <cfRule type="cellIs" dxfId="192" priority="15" operator="equal">
      <formula>MIN(IF($G$10:$G$35&lt;=$G$5+$G$1,H$10:H$35,""))</formula>
    </cfRule>
  </conditionalFormatting>
  <pageMargins left="0.25" right="0.25" top="0.75" bottom="0.75" header="0.5" footer="0.5"/>
  <pageSetup paperSize="5" scale="90" orientation="landscape"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24" id="{53594039-159D-44A1-8D26-3BE2DF11F3AB}">
            <xm:f>$Z10=TWR!$AC10</xm:f>
            <x14:dxf>
              <fill>
                <patternFill>
                  <bgColor theme="4" tint="0.79998168889431442"/>
                </patternFill>
              </fill>
            </x14:dxf>
          </x14:cfRule>
          <xm:sqref>Z10:Z33</xm:sqref>
        </x14:conditionalFormatting>
        <x14:conditionalFormatting xmlns:xm="http://schemas.microsoft.com/office/excel/2006/main">
          <x14:cfRule type="expression" priority="23" id="{16BEB72A-ADCA-4E30-80EE-BF3A6FF23DFC}">
            <xm:f>$I10=TWR!$M10</xm:f>
            <x14:dxf>
              <fill>
                <patternFill>
                  <bgColor theme="5" tint="0.79998168889431442"/>
                </patternFill>
              </fill>
            </x14:dxf>
          </x14:cfRule>
          <xm:sqref>I10:I33</xm:sqref>
        </x14:conditionalFormatting>
        <x14:conditionalFormatting xmlns:xm="http://schemas.microsoft.com/office/excel/2006/main">
          <x14:cfRule type="expression" priority="22" id="{962D2892-9988-46F7-A949-7161EB3D7A12}">
            <xm:f>$J10=TWR!$N10</xm:f>
            <x14:dxf>
              <fill>
                <patternFill>
                  <bgColor theme="4" tint="0.79998168889431442"/>
                </patternFill>
              </fill>
            </x14:dxf>
          </x14:cfRule>
          <xm:sqref>J10:J33</xm:sqref>
        </x14:conditionalFormatting>
        <x14:conditionalFormatting xmlns:xm="http://schemas.microsoft.com/office/excel/2006/main">
          <x14:cfRule type="expression" priority="125" id="{53594039-159D-44A1-8D26-3BE2DF11F3AB}">
            <xm:f>$Z35=TWR!$AC35</xm:f>
            <x14:dxf>
              <fill>
                <patternFill>
                  <bgColor theme="4" tint="0.79998168889431442"/>
                </patternFill>
              </fill>
            </x14:dxf>
          </x14:cfRule>
          <xm:sqref>Z35</xm:sqref>
        </x14:conditionalFormatting>
        <x14:conditionalFormatting xmlns:xm="http://schemas.microsoft.com/office/excel/2006/main">
          <x14:cfRule type="expression" priority="127" id="{16BEB72A-ADCA-4E30-80EE-BF3A6FF23DFC}">
            <xm:f>$I35=TWR!$M35</xm:f>
            <x14:dxf>
              <fill>
                <patternFill>
                  <bgColor theme="5" tint="0.79998168889431442"/>
                </patternFill>
              </fill>
            </x14:dxf>
          </x14:cfRule>
          <xm:sqref>I35</xm:sqref>
        </x14:conditionalFormatting>
        <x14:conditionalFormatting xmlns:xm="http://schemas.microsoft.com/office/excel/2006/main">
          <x14:cfRule type="expression" priority="129" id="{962D2892-9988-46F7-A949-7161EB3D7A12}">
            <xm:f>$J35=TWR!$N35</xm:f>
            <x14:dxf>
              <fill>
                <patternFill>
                  <bgColor theme="4" tint="0.79998168889431442"/>
                </patternFill>
              </fill>
            </x14:dxf>
          </x14:cfRule>
          <xm:sqref>J35</xm:sqref>
        </x14:conditionalFormatting>
        <x14:conditionalFormatting xmlns:xm="http://schemas.microsoft.com/office/excel/2006/main">
          <x14:cfRule type="expression" priority="4" id="{57AB4B19-0E96-427A-99A0-A4FF9C5CA657}">
            <xm:f>$Z34=TWR!$AC35</xm:f>
            <x14:dxf>
              <fill>
                <patternFill>
                  <bgColor theme="4" tint="0.79998168889431442"/>
                </patternFill>
              </fill>
            </x14:dxf>
          </x14:cfRule>
          <xm:sqref>Z34</xm:sqref>
        </x14:conditionalFormatting>
        <x14:conditionalFormatting xmlns:xm="http://schemas.microsoft.com/office/excel/2006/main">
          <x14:cfRule type="expression" priority="3" id="{BAADE465-F518-4960-8D53-7045BAD51D01}">
            <xm:f>$I34=TWR!$M35</xm:f>
            <x14:dxf>
              <fill>
                <patternFill>
                  <bgColor theme="5" tint="0.79998168889431442"/>
                </patternFill>
              </fill>
            </x14:dxf>
          </x14:cfRule>
          <xm:sqref>I34</xm:sqref>
        </x14:conditionalFormatting>
        <x14:conditionalFormatting xmlns:xm="http://schemas.microsoft.com/office/excel/2006/main">
          <x14:cfRule type="expression" priority="2" id="{5EAE9FA6-2788-4DB7-8836-8B5FC34E45AE}">
            <xm:f>$J34=TWR!$N35</xm:f>
            <x14:dxf>
              <fill>
                <patternFill>
                  <bgColor theme="4" tint="0.79998168889431442"/>
                </patternFill>
              </fill>
            </x14:dxf>
          </x14:cfRule>
          <xm:sqref>J34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153</v>
      </c>
    </row>
    <row r="2" spans="1:2" x14ac:dyDescent="0.35">
      <c r="A2" t="s">
        <v>9</v>
      </c>
      <c r="B2" s="2" t="s">
        <v>154</v>
      </c>
    </row>
    <row r="3" spans="1:2" x14ac:dyDescent="0.35">
      <c r="A3" t="s">
        <v>10</v>
      </c>
      <c r="B3" s="2" t="s">
        <v>11</v>
      </c>
    </row>
    <row r="4" spans="1:2" x14ac:dyDescent="0.35">
      <c r="A4" t="s">
        <v>12</v>
      </c>
      <c r="B4" s="2" t="s">
        <v>155</v>
      </c>
    </row>
    <row r="5" spans="1:2" x14ac:dyDescent="0.35">
      <c r="A5" t="s">
        <v>13</v>
      </c>
      <c r="B5" s="2" t="s">
        <v>156</v>
      </c>
    </row>
    <row r="6" spans="1:2" x14ac:dyDescent="0.35">
      <c r="A6" t="s">
        <v>14</v>
      </c>
      <c r="B6" s="2" t="s">
        <v>157</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593</v>
      </c>
    </row>
    <row r="14" spans="1:2" x14ac:dyDescent="0.35">
      <c r="A14" t="s">
        <v>22</v>
      </c>
      <c r="B14" s="2" t="s">
        <v>573</v>
      </c>
    </row>
    <row r="15" spans="1:2" x14ac:dyDescent="0.35">
      <c r="A15" t="s">
        <v>23</v>
      </c>
      <c r="B15" s="2" t="s">
        <v>534</v>
      </c>
    </row>
    <row r="16" spans="1:2" x14ac:dyDescent="0.35">
      <c r="A16" t="s">
        <v>24</v>
      </c>
      <c r="B16" s="2" t="s">
        <v>562</v>
      </c>
    </row>
    <row r="17" spans="1:2" x14ac:dyDescent="0.35">
      <c r="A17" t="s">
        <v>25</v>
      </c>
      <c r="B17" s="2">
        <v>17.2</v>
      </c>
    </row>
    <row r="18" spans="1:2" x14ac:dyDescent="0.35">
      <c r="A18" t="s">
        <v>26</v>
      </c>
      <c r="B18" s="2" t="s">
        <v>27</v>
      </c>
    </row>
    <row r="19" spans="1:2" x14ac:dyDescent="0.35">
      <c r="A19" t="s">
        <v>28</v>
      </c>
      <c r="B19" s="2">
        <v>7.8399999999999997E-2</v>
      </c>
    </row>
    <row r="20" spans="1:2" x14ac:dyDescent="0.35">
      <c r="A20" t="s">
        <v>29</v>
      </c>
      <c r="B20" s="2" t="s">
        <v>30</v>
      </c>
    </row>
    <row r="21" spans="1:2" x14ac:dyDescent="0.35">
      <c r="A21" t="s">
        <v>31</v>
      </c>
      <c r="B21" s="2">
        <v>69.400000000000006</v>
      </c>
    </row>
    <row r="22" spans="1:2" x14ac:dyDescent="0.35">
      <c r="A22" t="s">
        <v>32</v>
      </c>
      <c r="B22" s="2">
        <v>69.400000000000006</v>
      </c>
    </row>
    <row r="23" spans="1:2" x14ac:dyDescent="0.35">
      <c r="A23" t="s">
        <v>33</v>
      </c>
      <c r="B23" s="2" t="s">
        <v>771</v>
      </c>
    </row>
    <row r="24" spans="1:2" x14ac:dyDescent="0.35">
      <c r="A24" t="s">
        <v>34</v>
      </c>
      <c r="B24" s="2">
        <v>66.3</v>
      </c>
    </row>
    <row r="25" spans="1:2" x14ac:dyDescent="0.35">
      <c r="A25" t="s">
        <v>35</v>
      </c>
      <c r="B25" s="2" t="s">
        <v>493</v>
      </c>
    </row>
    <row r="26" spans="1:2" x14ac:dyDescent="0.35">
      <c r="A26" t="s">
        <v>36</v>
      </c>
      <c r="B26" s="2">
        <v>73.8</v>
      </c>
    </row>
    <row r="27" spans="1:2" x14ac:dyDescent="0.35">
      <c r="A27" t="s">
        <v>37</v>
      </c>
      <c r="B27" s="2">
        <v>59.9</v>
      </c>
    </row>
    <row r="28" spans="1:2" x14ac:dyDescent="0.35">
      <c r="A28" t="s">
        <v>38</v>
      </c>
      <c r="B28" s="2">
        <v>73.8</v>
      </c>
    </row>
    <row r="29" spans="1:2" x14ac:dyDescent="0.35">
      <c r="A29" t="s">
        <v>39</v>
      </c>
      <c r="B29" s="2">
        <v>51</v>
      </c>
    </row>
    <row r="30" spans="1:2" x14ac:dyDescent="0.35">
      <c r="A30" t="s">
        <v>40</v>
      </c>
      <c r="B30" s="2">
        <v>44.5</v>
      </c>
    </row>
    <row r="31" spans="1:2" x14ac:dyDescent="0.35">
      <c r="A31" t="s">
        <v>41</v>
      </c>
      <c r="B31" s="2">
        <v>44.6</v>
      </c>
    </row>
    <row r="32" spans="1:2" x14ac:dyDescent="0.35">
      <c r="A32" t="s">
        <v>42</v>
      </c>
      <c r="B32" s="2">
        <v>33.9</v>
      </c>
    </row>
    <row r="33" spans="1:2" x14ac:dyDescent="0.35">
      <c r="A33" t="s">
        <v>43</v>
      </c>
      <c r="B33" s="2" t="s">
        <v>755</v>
      </c>
    </row>
    <row r="34" spans="1:2" x14ac:dyDescent="0.35">
      <c r="A34" t="s">
        <v>44</v>
      </c>
      <c r="B34" s="2" t="s">
        <v>600</v>
      </c>
    </row>
    <row r="35" spans="1:2" x14ac:dyDescent="0.35">
      <c r="A35" t="s">
        <v>45</v>
      </c>
      <c r="B35" s="2">
        <v>56</v>
      </c>
    </row>
    <row r="36" spans="1:2" x14ac:dyDescent="0.35">
      <c r="A36" t="s">
        <v>46</v>
      </c>
      <c r="B36" s="2">
        <v>25.2</v>
      </c>
    </row>
    <row r="37" spans="1:2" x14ac:dyDescent="0.35">
      <c r="A37" t="s">
        <v>47</v>
      </c>
      <c r="B37" s="2">
        <v>56</v>
      </c>
    </row>
    <row r="38" spans="1:2" x14ac:dyDescent="0.35">
      <c r="A38" t="s">
        <v>48</v>
      </c>
      <c r="B38" s="2">
        <v>6.9</v>
      </c>
    </row>
    <row r="39" spans="1:2" x14ac:dyDescent="0.35">
      <c r="A39" t="s">
        <v>49</v>
      </c>
      <c r="B39" s="2">
        <v>42</v>
      </c>
    </row>
    <row r="40" spans="1:2" x14ac:dyDescent="0.35">
      <c r="A40" t="s">
        <v>50</v>
      </c>
      <c r="B40" s="2">
        <v>44</v>
      </c>
    </row>
    <row r="41" spans="1:2" x14ac:dyDescent="0.35">
      <c r="A41" t="s">
        <v>51</v>
      </c>
      <c r="B41" s="2" t="s">
        <v>601</v>
      </c>
    </row>
    <row r="42" spans="1:2" x14ac:dyDescent="0.35">
      <c r="A42" t="s">
        <v>52</v>
      </c>
      <c r="B42" s="2">
        <v>37</v>
      </c>
    </row>
    <row r="43" spans="1:2" x14ac:dyDescent="0.35">
      <c r="A43" t="s">
        <v>53</v>
      </c>
      <c r="B43" s="2" t="s">
        <v>522</v>
      </c>
    </row>
    <row r="44" spans="1:2" x14ac:dyDescent="0.35">
      <c r="A44" t="s">
        <v>54</v>
      </c>
      <c r="B44" s="2">
        <v>64</v>
      </c>
    </row>
    <row r="45" spans="1:2" x14ac:dyDescent="0.35">
      <c r="A45" t="s">
        <v>55</v>
      </c>
      <c r="B45" s="2">
        <v>25</v>
      </c>
    </row>
    <row r="46" spans="1:2" x14ac:dyDescent="0.35">
      <c r="A46" t="s">
        <v>56</v>
      </c>
      <c r="B46" s="2">
        <v>72</v>
      </c>
    </row>
    <row r="47" spans="1:2" x14ac:dyDescent="0.35">
      <c r="A47" t="s">
        <v>57</v>
      </c>
      <c r="B47" s="2">
        <v>17</v>
      </c>
    </row>
    <row r="48" spans="1:2" x14ac:dyDescent="0.35">
      <c r="A48" t="s">
        <v>58</v>
      </c>
      <c r="B48" s="2">
        <v>82</v>
      </c>
    </row>
    <row r="49" spans="1:2" x14ac:dyDescent="0.35">
      <c r="A49" t="s">
        <v>59</v>
      </c>
      <c r="B49" s="2">
        <v>76</v>
      </c>
    </row>
    <row r="50" spans="1:2" x14ac:dyDescent="0.35">
      <c r="A50" t="s">
        <v>60</v>
      </c>
      <c r="B50" s="2" t="s">
        <v>139</v>
      </c>
    </row>
    <row r="51" spans="1:2" x14ac:dyDescent="0.35">
      <c r="A51" t="s">
        <v>61</v>
      </c>
      <c r="B51" s="2">
        <v>93</v>
      </c>
    </row>
    <row r="52" spans="1:2" x14ac:dyDescent="0.35">
      <c r="A52" t="s">
        <v>62</v>
      </c>
      <c r="B52" s="2" t="s">
        <v>602</v>
      </c>
    </row>
    <row r="53" spans="1:2" x14ac:dyDescent="0.35">
      <c r="A53" t="s">
        <v>63</v>
      </c>
      <c r="B53" s="2">
        <v>93</v>
      </c>
    </row>
    <row r="54" spans="1:2" x14ac:dyDescent="0.35">
      <c r="A54" t="s">
        <v>64</v>
      </c>
      <c r="B54" s="2">
        <v>28</v>
      </c>
    </row>
    <row r="55" spans="1:2" x14ac:dyDescent="0.35">
      <c r="A55" t="s">
        <v>65</v>
      </c>
      <c r="B55" s="2">
        <v>95</v>
      </c>
    </row>
    <row r="56" spans="1:2" x14ac:dyDescent="0.35">
      <c r="A56" t="s">
        <v>66</v>
      </c>
      <c r="B56" s="2">
        <v>28</v>
      </c>
    </row>
    <row r="57" spans="1:2" x14ac:dyDescent="0.35">
      <c r="A57" t="s">
        <v>67</v>
      </c>
      <c r="B57" s="2">
        <v>30.044</v>
      </c>
    </row>
    <row r="58" spans="1:2" x14ac:dyDescent="0.35">
      <c r="A58" t="s">
        <v>68</v>
      </c>
      <c r="B58" s="2" t="s">
        <v>569</v>
      </c>
    </row>
    <row r="59" spans="1:2" x14ac:dyDescent="0.35">
      <c r="A59" t="s">
        <v>69</v>
      </c>
      <c r="B59" s="2">
        <v>29.981000000000002</v>
      </c>
    </row>
    <row r="60" spans="1:2" x14ac:dyDescent="0.35">
      <c r="A60" t="s">
        <v>70</v>
      </c>
      <c r="B60" s="2">
        <v>30.068999999999999</v>
      </c>
    </row>
    <row r="61" spans="1:2" x14ac:dyDescent="0.35">
      <c r="A61" t="s">
        <v>71</v>
      </c>
      <c r="B61" s="2" t="s">
        <v>603</v>
      </c>
    </row>
    <row r="62" spans="1:2" x14ac:dyDescent="0.35">
      <c r="A62" t="s">
        <v>72</v>
      </c>
      <c r="B62" s="2">
        <v>29.465</v>
      </c>
    </row>
    <row r="63" spans="1:2" x14ac:dyDescent="0.35">
      <c r="A63" t="s">
        <v>73</v>
      </c>
      <c r="B63" s="2">
        <v>30.292999999999999</v>
      </c>
    </row>
    <row r="64" spans="1:2" x14ac:dyDescent="0.35">
      <c r="A64" t="s">
        <v>74</v>
      </c>
      <c r="B64" s="2" t="s">
        <v>604</v>
      </c>
    </row>
    <row r="65" spans="1:2" x14ac:dyDescent="0.35">
      <c r="A65" t="s">
        <v>75</v>
      </c>
      <c r="B65" s="2">
        <v>29.09</v>
      </c>
    </row>
    <row r="66" spans="1:2" x14ac:dyDescent="0.35">
      <c r="A66" t="s">
        <v>76</v>
      </c>
      <c r="B66" s="2">
        <v>30.725000000000001</v>
      </c>
    </row>
    <row r="67" spans="1:2" x14ac:dyDescent="0.35">
      <c r="A67" t="s">
        <v>77</v>
      </c>
      <c r="B67" s="2">
        <v>3</v>
      </c>
    </row>
    <row r="68" spans="1:2" x14ac:dyDescent="0.35">
      <c r="A68" t="s">
        <v>78</v>
      </c>
      <c r="B68" s="2">
        <v>3</v>
      </c>
    </row>
    <row r="69" spans="1:2" x14ac:dyDescent="0.35">
      <c r="A69" t="s">
        <v>79</v>
      </c>
      <c r="B69" s="2">
        <v>9</v>
      </c>
    </row>
    <row r="70" spans="1:2" x14ac:dyDescent="0.35">
      <c r="A70" t="s">
        <v>80</v>
      </c>
      <c r="B70" s="2" t="s">
        <v>554</v>
      </c>
    </row>
    <row r="71" spans="1:2" x14ac:dyDescent="0.35">
      <c r="A71" t="s">
        <v>81</v>
      </c>
      <c r="B71" s="2">
        <v>49</v>
      </c>
    </row>
    <row r="72" spans="1:2" x14ac:dyDescent="0.35">
      <c r="A72" t="s">
        <v>82</v>
      </c>
      <c r="B72" s="2">
        <v>49</v>
      </c>
    </row>
    <row r="73" spans="1:2" x14ac:dyDescent="0.35">
      <c r="A73" t="s">
        <v>83</v>
      </c>
      <c r="B73" s="2">
        <v>302</v>
      </c>
    </row>
    <row r="74" spans="1:2" x14ac:dyDescent="0.35">
      <c r="A74" t="s">
        <v>84</v>
      </c>
      <c r="B74" s="2" t="s">
        <v>495</v>
      </c>
    </row>
    <row r="75" spans="1:2" x14ac:dyDescent="0.35">
      <c r="A75" t="s">
        <v>85</v>
      </c>
      <c r="B75" s="2">
        <v>43.5</v>
      </c>
    </row>
    <row r="76" spans="1:2" x14ac:dyDescent="0.35">
      <c r="A76" t="s">
        <v>86</v>
      </c>
      <c r="B76" s="2">
        <v>32</v>
      </c>
    </row>
    <row r="77" spans="1:2" x14ac:dyDescent="0.35">
      <c r="A77" t="s">
        <v>87</v>
      </c>
      <c r="B77" s="2" t="s">
        <v>575</v>
      </c>
    </row>
    <row r="78" spans="1:2" x14ac:dyDescent="0.35">
      <c r="A78" t="s">
        <v>88</v>
      </c>
      <c r="B78" s="2">
        <v>19</v>
      </c>
    </row>
    <row r="79" spans="1:2" x14ac:dyDescent="0.35">
      <c r="A79" t="s">
        <v>89</v>
      </c>
      <c r="B79" s="2">
        <v>3</v>
      </c>
    </row>
    <row r="80" spans="1:2" x14ac:dyDescent="0.35">
      <c r="A80" t="s">
        <v>90</v>
      </c>
      <c r="B80" s="2">
        <v>2.1</v>
      </c>
    </row>
    <row r="81" spans="1:2" x14ac:dyDescent="0.35">
      <c r="A81" t="s">
        <v>91</v>
      </c>
      <c r="B81" s="2">
        <v>2</v>
      </c>
    </row>
    <row r="82" spans="1:2" x14ac:dyDescent="0.35">
      <c r="A82" t="s">
        <v>92</v>
      </c>
      <c r="B82" s="2">
        <v>2.5</v>
      </c>
    </row>
    <row r="83" spans="1:2" x14ac:dyDescent="0.35">
      <c r="A83" t="s">
        <v>93</v>
      </c>
      <c r="B83" s="2">
        <v>3.2</v>
      </c>
    </row>
    <row r="84" spans="1:2" x14ac:dyDescent="0.35">
      <c r="A84" t="s">
        <v>94</v>
      </c>
      <c r="B84" s="2">
        <v>3</v>
      </c>
    </row>
    <row r="85" spans="1:2" x14ac:dyDescent="0.35">
      <c r="A85" t="s">
        <v>95</v>
      </c>
      <c r="B85" s="2">
        <v>3</v>
      </c>
    </row>
    <row r="86" spans="1:2" x14ac:dyDescent="0.35">
      <c r="A86" t="s">
        <v>96</v>
      </c>
      <c r="B86" s="2">
        <v>5</v>
      </c>
    </row>
    <row r="87" spans="1:2" x14ac:dyDescent="0.35">
      <c r="A87" t="s">
        <v>97</v>
      </c>
      <c r="B87" s="2">
        <v>6</v>
      </c>
    </row>
    <row r="88" spans="1:2" x14ac:dyDescent="0.35">
      <c r="A88" t="s">
        <v>98</v>
      </c>
      <c r="B88" s="2">
        <v>9.4</v>
      </c>
    </row>
    <row r="89" spans="1:2" x14ac:dyDescent="0.35">
      <c r="A89" t="s">
        <v>99</v>
      </c>
      <c r="B89" s="2">
        <v>0.11</v>
      </c>
    </row>
    <row r="90" spans="1:2" x14ac:dyDescent="0.35">
      <c r="A90" t="s">
        <v>100</v>
      </c>
      <c r="B90" s="2">
        <v>0.84</v>
      </c>
    </row>
    <row r="91" spans="1:2" x14ac:dyDescent="0.35">
      <c r="A91" t="s">
        <v>101</v>
      </c>
      <c r="B91" s="2">
        <v>0.1</v>
      </c>
    </row>
    <row r="92" spans="1:2" x14ac:dyDescent="0.35">
      <c r="A92" t="s">
        <v>102</v>
      </c>
      <c r="B92" s="2">
        <v>0</v>
      </c>
    </row>
    <row r="93" spans="1:2" x14ac:dyDescent="0.35">
      <c r="A93" t="s">
        <v>103</v>
      </c>
      <c r="B93" s="2">
        <v>0.04</v>
      </c>
    </row>
    <row r="94" spans="1:2" x14ac:dyDescent="0.35">
      <c r="A94" t="s">
        <v>104</v>
      </c>
      <c r="B94" s="2" t="s">
        <v>605</v>
      </c>
    </row>
    <row r="95" spans="1:2" x14ac:dyDescent="0.35">
      <c r="A95" t="s">
        <v>105</v>
      </c>
      <c r="B95" s="2">
        <v>0</v>
      </c>
    </row>
    <row r="96" spans="1:2" x14ac:dyDescent="0.35">
      <c r="A96" t="s">
        <v>106</v>
      </c>
      <c r="B96" s="2">
        <v>1.68</v>
      </c>
    </row>
    <row r="97" spans="1:2" x14ac:dyDescent="0.35">
      <c r="A97" t="s">
        <v>107</v>
      </c>
      <c r="B97" s="2">
        <v>1.68</v>
      </c>
    </row>
    <row r="98" spans="1:2" x14ac:dyDescent="0.35">
      <c r="A98" t="s">
        <v>108</v>
      </c>
      <c r="B98" s="2">
        <v>39.299999999999997</v>
      </c>
    </row>
    <row r="99" spans="1:2" x14ac:dyDescent="0.35">
      <c r="A99" t="s">
        <v>109</v>
      </c>
      <c r="B99" s="2">
        <v>41</v>
      </c>
    </row>
    <row r="100" spans="1:2" x14ac:dyDescent="0.35">
      <c r="A100" t="s">
        <v>110</v>
      </c>
      <c r="B100" s="2" t="s">
        <v>551</v>
      </c>
    </row>
    <row r="101" spans="1:2" x14ac:dyDescent="0.35">
      <c r="A101" t="s">
        <v>111</v>
      </c>
      <c r="B101" s="2">
        <v>31</v>
      </c>
    </row>
    <row r="102" spans="1:2" x14ac:dyDescent="0.35">
      <c r="A102" t="s">
        <v>112</v>
      </c>
      <c r="B102" s="2" t="s">
        <v>139</v>
      </c>
    </row>
    <row r="103" spans="1:2" x14ac:dyDescent="0.35">
      <c r="A103" t="s">
        <v>113</v>
      </c>
      <c r="B103" s="2">
        <v>42</v>
      </c>
    </row>
    <row r="104" spans="1:2" x14ac:dyDescent="0.35">
      <c r="A104" t="s">
        <v>114</v>
      </c>
      <c r="B104" s="2">
        <v>10</v>
      </c>
    </row>
    <row r="105" spans="1:2" x14ac:dyDescent="0.35">
      <c r="A105" t="s">
        <v>115</v>
      </c>
      <c r="B105" s="2">
        <v>42</v>
      </c>
    </row>
    <row r="106" spans="1:2" x14ac:dyDescent="0.35">
      <c r="A106" t="s">
        <v>116</v>
      </c>
      <c r="B106" s="2">
        <v>0</v>
      </c>
    </row>
    <row r="107" spans="1:2" x14ac:dyDescent="0.35">
      <c r="A107" t="s">
        <v>117</v>
      </c>
      <c r="B107" s="2">
        <v>45.3</v>
      </c>
    </row>
    <row r="108" spans="1:2" x14ac:dyDescent="0.35">
      <c r="A108" t="s">
        <v>118</v>
      </c>
      <c r="B108" s="2">
        <v>44.3</v>
      </c>
    </row>
    <row r="109" spans="1:2" x14ac:dyDescent="0.35">
      <c r="A109" t="s">
        <v>119</v>
      </c>
      <c r="B109" s="2">
        <v>45</v>
      </c>
    </row>
    <row r="110" spans="1:2" x14ac:dyDescent="0.35">
      <c r="A110" t="s">
        <v>120</v>
      </c>
      <c r="B110" s="2" t="s">
        <v>756</v>
      </c>
    </row>
    <row r="111" spans="1:2" x14ac:dyDescent="0.35">
      <c r="A111" t="s">
        <v>121</v>
      </c>
      <c r="B111" s="2">
        <v>54</v>
      </c>
    </row>
    <row r="112" spans="1:2" x14ac:dyDescent="0.35">
      <c r="A112" t="s">
        <v>122</v>
      </c>
      <c r="B112" s="2">
        <v>54</v>
      </c>
    </row>
    <row r="113" spans="1:2" x14ac:dyDescent="0.35">
      <c r="A113" t="s">
        <v>123</v>
      </c>
      <c r="B113" s="2">
        <v>67.099999999999994</v>
      </c>
    </row>
    <row r="114" spans="1:2" x14ac:dyDescent="0.35">
      <c r="A114" t="s">
        <v>124</v>
      </c>
      <c r="B114" s="2">
        <v>43.3</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196</v>
      </c>
    </row>
    <row r="2" spans="1:2" x14ac:dyDescent="0.35">
      <c r="A2" t="s">
        <v>9</v>
      </c>
      <c r="B2" s="2" t="s">
        <v>197</v>
      </c>
    </row>
    <row r="3" spans="1:2" x14ac:dyDescent="0.35">
      <c r="A3" t="s">
        <v>10</v>
      </c>
      <c r="B3" s="2" t="s">
        <v>11</v>
      </c>
    </row>
    <row r="4" spans="1:2" x14ac:dyDescent="0.35">
      <c r="A4" t="s">
        <v>12</v>
      </c>
      <c r="B4" s="2" t="s">
        <v>439</v>
      </c>
    </row>
    <row r="5" spans="1:2" x14ac:dyDescent="0.35">
      <c r="A5" t="s">
        <v>13</v>
      </c>
      <c r="B5" s="2" t="s">
        <v>198</v>
      </c>
    </row>
    <row r="6" spans="1:2" x14ac:dyDescent="0.35">
      <c r="A6" t="s">
        <v>14</v>
      </c>
      <c r="B6" s="2" t="s">
        <v>199</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747</v>
      </c>
    </row>
    <row r="13" spans="1:2" x14ac:dyDescent="0.35">
      <c r="A13" t="s">
        <v>21</v>
      </c>
      <c r="B13" s="2" t="s">
        <v>607</v>
      </c>
    </row>
    <row r="14" spans="1:2" x14ac:dyDescent="0.35">
      <c r="A14" t="s">
        <v>22</v>
      </c>
      <c r="B14" s="2" t="s">
        <v>608</v>
      </c>
    </row>
    <row r="15" spans="1:2" x14ac:dyDescent="0.35">
      <c r="A15" t="s">
        <v>23</v>
      </c>
      <c r="B15" s="2" t="s">
        <v>534</v>
      </c>
    </row>
    <row r="16" spans="1:2" x14ac:dyDescent="0.35">
      <c r="A16" t="s">
        <v>24</v>
      </c>
      <c r="B16" s="2" t="s">
        <v>562</v>
      </c>
    </row>
    <row r="17" spans="1:2" x14ac:dyDescent="0.35">
      <c r="A17" t="s">
        <v>25</v>
      </c>
      <c r="B17" s="2">
        <v>16.899999999999999</v>
      </c>
    </row>
    <row r="18" spans="1:2" x14ac:dyDescent="0.35">
      <c r="A18" t="s">
        <v>26</v>
      </c>
      <c r="B18" s="2" t="s">
        <v>27</v>
      </c>
    </row>
    <row r="19" spans="1:2" x14ac:dyDescent="0.35">
      <c r="A19" t="s">
        <v>28</v>
      </c>
      <c r="B19" s="2">
        <v>7.9799999999999996E-2</v>
      </c>
    </row>
    <row r="20" spans="1:2" x14ac:dyDescent="0.35">
      <c r="A20" t="s">
        <v>29</v>
      </c>
      <c r="B20" s="2" t="s">
        <v>30</v>
      </c>
    </row>
    <row r="21" spans="1:2" x14ac:dyDescent="0.35">
      <c r="A21" t="s">
        <v>31</v>
      </c>
      <c r="B21" s="2">
        <v>71.3</v>
      </c>
    </row>
    <row r="22" spans="1:2" x14ac:dyDescent="0.35">
      <c r="A22" t="s">
        <v>32</v>
      </c>
      <c r="B22" s="2">
        <v>72.599999999999994</v>
      </c>
    </row>
    <row r="23" spans="1:2" x14ac:dyDescent="0.35">
      <c r="A23" t="s">
        <v>33</v>
      </c>
      <c r="B23" s="2" t="s">
        <v>609</v>
      </c>
    </row>
    <row r="24" spans="1:2" x14ac:dyDescent="0.35">
      <c r="A24" t="s">
        <v>34</v>
      </c>
      <c r="B24" s="2">
        <v>67.8</v>
      </c>
    </row>
    <row r="25" spans="1:2" x14ac:dyDescent="0.35">
      <c r="A25" t="s">
        <v>35</v>
      </c>
      <c r="B25" s="2" t="s">
        <v>491</v>
      </c>
    </row>
    <row r="26" spans="1:2" x14ac:dyDescent="0.35">
      <c r="A26" t="s">
        <v>36</v>
      </c>
      <c r="B26" s="2">
        <v>74.400000000000006</v>
      </c>
    </row>
    <row r="27" spans="1:2" x14ac:dyDescent="0.35">
      <c r="A27" t="s">
        <v>37</v>
      </c>
      <c r="B27" s="2">
        <v>65.599999999999994</v>
      </c>
    </row>
    <row r="28" spans="1:2" x14ac:dyDescent="0.35">
      <c r="A28" t="s">
        <v>38</v>
      </c>
      <c r="B28" s="2">
        <v>74.400000000000006</v>
      </c>
    </row>
    <row r="29" spans="1:2" x14ac:dyDescent="0.35">
      <c r="A29" t="s">
        <v>39</v>
      </c>
      <c r="B29" s="2">
        <v>65.2</v>
      </c>
    </row>
    <row r="30" spans="1:2" x14ac:dyDescent="0.35">
      <c r="A30" t="s">
        <v>40</v>
      </c>
      <c r="B30" s="2">
        <v>38.1</v>
      </c>
    </row>
    <row r="31" spans="1:2" x14ac:dyDescent="0.35">
      <c r="A31" t="s">
        <v>41</v>
      </c>
      <c r="B31" s="2">
        <v>39.4</v>
      </c>
    </row>
    <row r="32" spans="1:2" x14ac:dyDescent="0.35">
      <c r="A32" t="s">
        <v>42</v>
      </c>
      <c r="B32" s="2">
        <v>24.7</v>
      </c>
    </row>
    <row r="33" spans="1:2" x14ac:dyDescent="0.35">
      <c r="A33" t="s">
        <v>43</v>
      </c>
      <c r="B33" s="2" t="s">
        <v>546</v>
      </c>
    </row>
    <row r="34" spans="1:2" x14ac:dyDescent="0.35">
      <c r="A34" t="s">
        <v>44</v>
      </c>
      <c r="B34" s="2" t="s">
        <v>610</v>
      </c>
    </row>
    <row r="35" spans="1:2" x14ac:dyDescent="0.35">
      <c r="A35" t="s">
        <v>45</v>
      </c>
      <c r="B35" s="2">
        <v>48.7</v>
      </c>
    </row>
    <row r="36" spans="1:2" x14ac:dyDescent="0.35">
      <c r="A36" t="s">
        <v>46</v>
      </c>
      <c r="B36" s="2">
        <v>-1.6</v>
      </c>
    </row>
    <row r="37" spans="1:2" x14ac:dyDescent="0.35">
      <c r="A37" t="s">
        <v>47</v>
      </c>
      <c r="B37" s="2">
        <v>48.7</v>
      </c>
    </row>
    <row r="38" spans="1:2" x14ac:dyDescent="0.35">
      <c r="A38" t="s">
        <v>48</v>
      </c>
      <c r="B38" s="2">
        <v>-13.1</v>
      </c>
    </row>
    <row r="39" spans="1:2" x14ac:dyDescent="0.35">
      <c r="A39" t="s">
        <v>49</v>
      </c>
      <c r="B39" s="2">
        <v>30</v>
      </c>
    </row>
    <row r="40" spans="1:2" x14ac:dyDescent="0.35">
      <c r="A40" t="s">
        <v>50</v>
      </c>
      <c r="B40" s="2">
        <v>31</v>
      </c>
    </row>
    <row r="41" spans="1:2" x14ac:dyDescent="0.35">
      <c r="A41" t="s">
        <v>51</v>
      </c>
      <c r="B41" s="2" t="s">
        <v>504</v>
      </c>
    </row>
    <row r="42" spans="1:2" x14ac:dyDescent="0.35">
      <c r="A42" t="s">
        <v>52</v>
      </c>
      <c r="B42" s="2">
        <v>27</v>
      </c>
    </row>
    <row r="43" spans="1:2" x14ac:dyDescent="0.35">
      <c r="A43" t="s">
        <v>53</v>
      </c>
      <c r="B43" s="2" t="s">
        <v>489</v>
      </c>
    </row>
    <row r="44" spans="1:2" x14ac:dyDescent="0.35">
      <c r="A44" t="s">
        <v>54</v>
      </c>
      <c r="B44" s="2">
        <v>43</v>
      </c>
    </row>
    <row r="45" spans="1:2" x14ac:dyDescent="0.35">
      <c r="A45" t="s">
        <v>55</v>
      </c>
      <c r="B45" s="2">
        <v>23</v>
      </c>
    </row>
    <row r="46" spans="1:2" x14ac:dyDescent="0.35">
      <c r="A46" t="s">
        <v>56</v>
      </c>
      <c r="B46" s="2">
        <v>45</v>
      </c>
    </row>
    <row r="47" spans="1:2" x14ac:dyDescent="0.35">
      <c r="A47" t="s">
        <v>57</v>
      </c>
      <c r="B47" s="2">
        <v>17</v>
      </c>
    </row>
    <row r="48" spans="1:2" x14ac:dyDescent="0.35">
      <c r="A48" t="s">
        <v>58</v>
      </c>
      <c r="B48" s="2">
        <v>81</v>
      </c>
    </row>
    <row r="49" spans="1:2" x14ac:dyDescent="0.35">
      <c r="A49" t="s">
        <v>59</v>
      </c>
      <c r="B49" s="2">
        <v>76</v>
      </c>
    </row>
    <row r="50" spans="1:2" x14ac:dyDescent="0.35">
      <c r="A50" t="s">
        <v>60</v>
      </c>
      <c r="B50" s="2" t="s">
        <v>489</v>
      </c>
    </row>
    <row r="51" spans="1:2" x14ac:dyDescent="0.35">
      <c r="A51" t="s">
        <v>61</v>
      </c>
      <c r="B51" s="2">
        <v>89</v>
      </c>
    </row>
    <row r="52" spans="1:2" x14ac:dyDescent="0.35">
      <c r="A52" t="s">
        <v>62</v>
      </c>
      <c r="B52" s="2" t="s">
        <v>611</v>
      </c>
    </row>
    <row r="53" spans="1:2" x14ac:dyDescent="0.35">
      <c r="A53" t="s">
        <v>63</v>
      </c>
      <c r="B53" s="2">
        <v>93</v>
      </c>
    </row>
    <row r="54" spans="1:2" x14ac:dyDescent="0.35">
      <c r="A54" t="s">
        <v>64</v>
      </c>
      <c r="B54" s="2">
        <v>48</v>
      </c>
    </row>
    <row r="55" spans="1:2" x14ac:dyDescent="0.35">
      <c r="A55" t="s">
        <v>65</v>
      </c>
      <c r="B55" s="2">
        <v>95</v>
      </c>
    </row>
    <row r="56" spans="1:2" x14ac:dyDescent="0.35">
      <c r="A56" t="s">
        <v>66</v>
      </c>
      <c r="B56" s="2">
        <v>47</v>
      </c>
    </row>
    <row r="57" spans="1:2" x14ac:dyDescent="0.35">
      <c r="A57" t="s">
        <v>67</v>
      </c>
      <c r="B57" s="2">
        <v>30.125</v>
      </c>
    </row>
    <row r="58" spans="1:2" x14ac:dyDescent="0.35">
      <c r="A58" t="s">
        <v>68</v>
      </c>
      <c r="B58" s="2" t="s">
        <v>579</v>
      </c>
    </row>
    <row r="59" spans="1:2" x14ac:dyDescent="0.35">
      <c r="A59" t="s">
        <v>69</v>
      </c>
      <c r="B59" s="2">
        <v>30.087</v>
      </c>
    </row>
    <row r="60" spans="1:2" x14ac:dyDescent="0.35">
      <c r="A60" t="s">
        <v>70</v>
      </c>
      <c r="B60" s="2">
        <v>30.143000000000001</v>
      </c>
    </row>
    <row r="61" spans="1:2" x14ac:dyDescent="0.35">
      <c r="A61" t="s">
        <v>71</v>
      </c>
      <c r="B61" s="2" t="s">
        <v>538</v>
      </c>
    </row>
    <row r="62" spans="1:2" x14ac:dyDescent="0.35">
      <c r="A62" t="s">
        <v>72</v>
      </c>
      <c r="B62" s="2">
        <v>29.495000000000001</v>
      </c>
    </row>
    <row r="63" spans="1:2" x14ac:dyDescent="0.35">
      <c r="A63" t="s">
        <v>73</v>
      </c>
      <c r="B63" s="2">
        <v>30.370999999999999</v>
      </c>
    </row>
    <row r="64" spans="1:2" x14ac:dyDescent="0.35">
      <c r="A64" t="s">
        <v>74</v>
      </c>
      <c r="B64" s="2" t="s">
        <v>612</v>
      </c>
    </row>
    <row r="65" spans="1:2" x14ac:dyDescent="0.35">
      <c r="A65" t="s">
        <v>75</v>
      </c>
      <c r="B65" s="2">
        <v>29.204000000000001</v>
      </c>
    </row>
    <row r="66" spans="1:2" x14ac:dyDescent="0.35">
      <c r="A66" t="s">
        <v>76</v>
      </c>
      <c r="B66" s="2">
        <v>30.881</v>
      </c>
    </row>
    <row r="67" spans="1:2" x14ac:dyDescent="0.35">
      <c r="A67" t="s">
        <v>77</v>
      </c>
      <c r="B67" s="2">
        <v>2</v>
      </c>
    </row>
    <row r="68" spans="1:2" x14ac:dyDescent="0.35">
      <c r="A68" t="s">
        <v>78</v>
      </c>
      <c r="B68" s="2">
        <v>2</v>
      </c>
    </row>
    <row r="69" spans="1:2" x14ac:dyDescent="0.35">
      <c r="A69" t="s">
        <v>79</v>
      </c>
      <c r="B69" s="2">
        <v>8</v>
      </c>
    </row>
    <row r="70" spans="1:2" x14ac:dyDescent="0.35">
      <c r="A70" t="s">
        <v>80</v>
      </c>
      <c r="B70" s="2" t="s">
        <v>475</v>
      </c>
    </row>
    <row r="71" spans="1:2" x14ac:dyDescent="0.35">
      <c r="A71" t="s">
        <v>81</v>
      </c>
      <c r="B71" s="2">
        <v>38</v>
      </c>
    </row>
    <row r="72" spans="1:2" x14ac:dyDescent="0.35">
      <c r="A72" t="s">
        <v>82</v>
      </c>
      <c r="B72" s="2">
        <v>38</v>
      </c>
    </row>
    <row r="73" spans="1:2" x14ac:dyDescent="0.35">
      <c r="A73" t="s">
        <v>83</v>
      </c>
      <c r="B73" s="2">
        <v>75</v>
      </c>
    </row>
    <row r="74" spans="1:2" x14ac:dyDescent="0.35">
      <c r="A74" t="s">
        <v>84</v>
      </c>
      <c r="B74" s="2" t="s">
        <v>639</v>
      </c>
    </row>
    <row r="75" spans="1:2" x14ac:dyDescent="0.35">
      <c r="A75" t="s">
        <v>85</v>
      </c>
      <c r="B75" s="2">
        <v>37.700000000000003</v>
      </c>
    </row>
    <row r="76" spans="1:2" x14ac:dyDescent="0.35">
      <c r="A76" t="s">
        <v>86</v>
      </c>
      <c r="B76" s="2">
        <v>21</v>
      </c>
    </row>
    <row r="77" spans="1:2" x14ac:dyDescent="0.35">
      <c r="A77" t="s">
        <v>87</v>
      </c>
      <c r="B77" s="2" t="s">
        <v>482</v>
      </c>
    </row>
    <row r="78" spans="1:2" x14ac:dyDescent="0.35">
      <c r="A78" t="s">
        <v>88</v>
      </c>
      <c r="B78" s="2">
        <v>-10</v>
      </c>
    </row>
    <row r="79" spans="1:2" x14ac:dyDescent="0.35">
      <c r="A79" t="s">
        <v>89</v>
      </c>
      <c r="B79" s="2">
        <v>-20</v>
      </c>
    </row>
    <row r="80" spans="1:2" x14ac:dyDescent="0.35">
      <c r="A80" t="s">
        <v>90</v>
      </c>
      <c r="B80" s="2">
        <v>1.5</v>
      </c>
    </row>
    <row r="81" spans="1:2" x14ac:dyDescent="0.35">
      <c r="A81" t="s">
        <v>91</v>
      </c>
      <c r="B81" s="2">
        <v>1.3</v>
      </c>
    </row>
    <row r="82" spans="1:2" x14ac:dyDescent="0.35">
      <c r="A82" t="s">
        <v>92</v>
      </c>
      <c r="B82" s="2">
        <v>1.9</v>
      </c>
    </row>
    <row r="83" spans="1:2" x14ac:dyDescent="0.35">
      <c r="A83" t="s">
        <v>93</v>
      </c>
      <c r="B83" s="2">
        <v>2.1</v>
      </c>
    </row>
    <row r="84" spans="1:2" x14ac:dyDescent="0.35">
      <c r="A84" t="s">
        <v>94</v>
      </c>
      <c r="B84" s="2">
        <v>2</v>
      </c>
    </row>
    <row r="85" spans="1:2" x14ac:dyDescent="0.35">
      <c r="A85" t="s">
        <v>95</v>
      </c>
      <c r="B85" s="2">
        <v>2</v>
      </c>
    </row>
    <row r="86" spans="1:2" x14ac:dyDescent="0.35">
      <c r="A86" t="s">
        <v>96</v>
      </c>
      <c r="B86" s="2">
        <v>4</v>
      </c>
    </row>
    <row r="87" spans="1:2" x14ac:dyDescent="0.35">
      <c r="A87" t="s">
        <v>97</v>
      </c>
      <c r="B87" s="2">
        <v>4</v>
      </c>
    </row>
    <row r="88" spans="1:2" x14ac:dyDescent="0.35">
      <c r="A88" t="s">
        <v>98</v>
      </c>
      <c r="B88" s="2">
        <v>5.23</v>
      </c>
    </row>
    <row r="89" spans="1:2" x14ac:dyDescent="0.35">
      <c r="A89" t="s">
        <v>99</v>
      </c>
      <c r="B89" s="2">
        <v>0.01</v>
      </c>
    </row>
    <row r="90" spans="1:2" x14ac:dyDescent="0.35">
      <c r="A90" t="s">
        <v>100</v>
      </c>
      <c r="B90" s="2">
        <v>0.36</v>
      </c>
    </row>
    <row r="91" spans="1:2" x14ac:dyDescent="0.35">
      <c r="A91" t="s">
        <v>101</v>
      </c>
      <c r="B91" s="2">
        <v>0</v>
      </c>
    </row>
    <row r="92" spans="1:2" x14ac:dyDescent="0.35">
      <c r="A92" t="s">
        <v>102</v>
      </c>
      <c r="B92" s="2">
        <v>0</v>
      </c>
    </row>
    <row r="93" spans="1:2" x14ac:dyDescent="0.35">
      <c r="A93" t="s">
        <v>103</v>
      </c>
      <c r="B93" s="2">
        <v>0.01</v>
      </c>
    </row>
    <row r="94" spans="1:2" x14ac:dyDescent="0.35">
      <c r="A94" t="s">
        <v>104</v>
      </c>
      <c r="B94" s="2" t="s">
        <v>474</v>
      </c>
    </row>
    <row r="95" spans="1:2" x14ac:dyDescent="0.35">
      <c r="A95" t="s">
        <v>105</v>
      </c>
      <c r="B95" s="2">
        <v>0</v>
      </c>
    </row>
    <row r="96" spans="1:2" x14ac:dyDescent="0.35">
      <c r="A96" t="s">
        <v>106</v>
      </c>
      <c r="B96" s="2">
        <v>1.24</v>
      </c>
    </row>
    <row r="97" spans="1:2" x14ac:dyDescent="0.35">
      <c r="A97" t="s">
        <v>107</v>
      </c>
      <c r="B97" s="2">
        <v>1.24</v>
      </c>
    </row>
    <row r="98" spans="1:2" x14ac:dyDescent="0.35">
      <c r="A98" t="s">
        <v>108</v>
      </c>
      <c r="B98" s="2">
        <v>32.799999999999997</v>
      </c>
    </row>
    <row r="99" spans="1:2" x14ac:dyDescent="0.35">
      <c r="A99" t="s">
        <v>109</v>
      </c>
      <c r="B99" s="2">
        <v>33</v>
      </c>
    </row>
    <row r="100" spans="1:2" x14ac:dyDescent="0.35">
      <c r="A100" t="s">
        <v>110</v>
      </c>
      <c r="B100" s="2" t="s">
        <v>540</v>
      </c>
    </row>
    <row r="101" spans="1:2" x14ac:dyDescent="0.35">
      <c r="A101" t="s">
        <v>111</v>
      </c>
      <c r="B101" s="2">
        <v>18</v>
      </c>
    </row>
    <row r="102" spans="1:2" x14ac:dyDescent="0.35">
      <c r="A102" t="s">
        <v>112</v>
      </c>
      <c r="B102" s="2" t="s">
        <v>506</v>
      </c>
    </row>
    <row r="103" spans="1:2" x14ac:dyDescent="0.35">
      <c r="A103" t="s">
        <v>113</v>
      </c>
      <c r="B103" s="2">
        <v>39</v>
      </c>
    </row>
    <row r="104" spans="1:2" x14ac:dyDescent="0.35">
      <c r="A104" t="s">
        <v>114</v>
      </c>
      <c r="B104" s="2">
        <v>-5</v>
      </c>
    </row>
    <row r="105" spans="1:2" x14ac:dyDescent="0.35">
      <c r="A105" t="s">
        <v>115</v>
      </c>
      <c r="B105" s="2">
        <v>39</v>
      </c>
    </row>
    <row r="106" spans="1:2" x14ac:dyDescent="0.35">
      <c r="A106" t="s">
        <v>116</v>
      </c>
      <c r="B106" s="2">
        <v>-19</v>
      </c>
    </row>
    <row r="107" spans="1:2" x14ac:dyDescent="0.35">
      <c r="A107" t="s">
        <v>117</v>
      </c>
      <c r="B107" s="2">
        <v>38.200000000000003</v>
      </c>
    </row>
    <row r="108" spans="1:2" x14ac:dyDescent="0.35">
      <c r="A108" t="s">
        <v>118</v>
      </c>
      <c r="B108" s="2">
        <v>37.799999999999997</v>
      </c>
    </row>
    <row r="109" spans="1:2" x14ac:dyDescent="0.35">
      <c r="A109" t="s">
        <v>119</v>
      </c>
      <c r="B109" s="2">
        <v>39</v>
      </c>
    </row>
    <row r="110" spans="1:2" x14ac:dyDescent="0.35">
      <c r="A110" t="s">
        <v>120</v>
      </c>
      <c r="B110" s="2" t="s">
        <v>585</v>
      </c>
    </row>
    <row r="111" spans="1:2" x14ac:dyDescent="0.35">
      <c r="A111" t="s">
        <v>121</v>
      </c>
      <c r="B111" s="2">
        <v>48</v>
      </c>
    </row>
    <row r="112" spans="1:2" x14ac:dyDescent="0.35">
      <c r="A112" t="s">
        <v>122</v>
      </c>
      <c r="B112" s="2">
        <v>48</v>
      </c>
    </row>
    <row r="113" spans="1:2" x14ac:dyDescent="0.35">
      <c r="A113" t="s">
        <v>123</v>
      </c>
      <c r="B113" s="2">
        <v>68.3</v>
      </c>
    </row>
    <row r="114" spans="1:2" x14ac:dyDescent="0.35">
      <c r="A114" t="s">
        <v>124</v>
      </c>
      <c r="B114" s="2">
        <v>37.4</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158</v>
      </c>
    </row>
    <row r="2" spans="1:2" x14ac:dyDescent="0.35">
      <c r="A2" t="s">
        <v>9</v>
      </c>
      <c r="B2" s="2" t="s">
        <v>159</v>
      </c>
    </row>
    <row r="3" spans="1:2" x14ac:dyDescent="0.35">
      <c r="A3" t="s">
        <v>10</v>
      </c>
      <c r="B3" s="2" t="s">
        <v>11</v>
      </c>
    </row>
    <row r="4" spans="1:2" x14ac:dyDescent="0.35">
      <c r="A4" t="s">
        <v>12</v>
      </c>
      <c r="B4" s="2" t="s">
        <v>160</v>
      </c>
    </row>
    <row r="5" spans="1:2" x14ac:dyDescent="0.35">
      <c r="A5" t="s">
        <v>13</v>
      </c>
      <c r="B5" s="2" t="s">
        <v>161</v>
      </c>
    </row>
    <row r="6" spans="1:2" x14ac:dyDescent="0.35">
      <c r="A6" t="s">
        <v>14</v>
      </c>
      <c r="B6" s="2" t="s">
        <v>162</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597</v>
      </c>
    </row>
    <row r="14" spans="1:2" x14ac:dyDescent="0.35">
      <c r="A14" t="s">
        <v>22</v>
      </c>
      <c r="B14" s="2" t="s">
        <v>725</v>
      </c>
    </row>
    <row r="15" spans="1:2" x14ac:dyDescent="0.35">
      <c r="A15" t="s">
        <v>23</v>
      </c>
      <c r="B15" s="2" t="s">
        <v>534</v>
      </c>
    </row>
    <row r="16" spans="1:2" x14ac:dyDescent="0.35">
      <c r="A16" t="s">
        <v>24</v>
      </c>
      <c r="B16" s="2" t="s">
        <v>562</v>
      </c>
    </row>
    <row r="17" spans="1:2" x14ac:dyDescent="0.35">
      <c r="A17" t="s">
        <v>25</v>
      </c>
      <c r="B17" s="2">
        <v>18</v>
      </c>
    </row>
    <row r="18" spans="1:2" x14ac:dyDescent="0.35">
      <c r="A18" t="s">
        <v>26</v>
      </c>
      <c r="B18" s="2" t="s">
        <v>27</v>
      </c>
    </row>
    <row r="19" spans="1:2" x14ac:dyDescent="0.35">
      <c r="A19" t="s">
        <v>28</v>
      </c>
      <c r="B19" s="2">
        <v>8.0100000000000005E-2</v>
      </c>
    </row>
    <row r="20" spans="1:2" x14ac:dyDescent="0.35">
      <c r="A20" t="s">
        <v>29</v>
      </c>
      <c r="B20" s="2" t="s">
        <v>30</v>
      </c>
    </row>
    <row r="21" spans="1:2" x14ac:dyDescent="0.35">
      <c r="A21" t="s">
        <v>31</v>
      </c>
      <c r="B21" s="2">
        <v>68.599999999999994</v>
      </c>
    </row>
    <row r="22" spans="1:2" x14ac:dyDescent="0.35">
      <c r="A22" t="s">
        <v>32</v>
      </c>
      <c r="B22" s="2">
        <v>68.599999999999994</v>
      </c>
    </row>
    <row r="23" spans="1:2" x14ac:dyDescent="0.35">
      <c r="A23" t="s">
        <v>33</v>
      </c>
      <c r="B23" s="2" t="s">
        <v>549</v>
      </c>
    </row>
    <row r="24" spans="1:2" x14ac:dyDescent="0.35">
      <c r="A24" t="s">
        <v>34</v>
      </c>
      <c r="B24" s="2">
        <v>63.3</v>
      </c>
    </row>
    <row r="25" spans="1:2" x14ac:dyDescent="0.35">
      <c r="A25" t="s">
        <v>35</v>
      </c>
      <c r="B25" s="2" t="s">
        <v>726</v>
      </c>
    </row>
    <row r="26" spans="1:2" x14ac:dyDescent="0.35">
      <c r="A26" t="s">
        <v>36</v>
      </c>
      <c r="B26" s="2">
        <v>76.8</v>
      </c>
    </row>
    <row r="27" spans="1:2" x14ac:dyDescent="0.35">
      <c r="A27" t="s">
        <v>37</v>
      </c>
      <c r="B27" s="2">
        <v>59.4</v>
      </c>
    </row>
    <row r="28" spans="1:2" x14ac:dyDescent="0.35">
      <c r="A28" t="s">
        <v>38</v>
      </c>
      <c r="B28" s="2">
        <v>77.3</v>
      </c>
    </row>
    <row r="29" spans="1:2" x14ac:dyDescent="0.35">
      <c r="A29" t="s">
        <v>39</v>
      </c>
      <c r="B29" s="2">
        <v>59.4</v>
      </c>
    </row>
    <row r="30" spans="1:2" x14ac:dyDescent="0.35">
      <c r="A30" t="s">
        <v>40</v>
      </c>
      <c r="B30" s="2">
        <v>35.5</v>
      </c>
    </row>
    <row r="31" spans="1:2" x14ac:dyDescent="0.35">
      <c r="A31" t="s">
        <v>41</v>
      </c>
      <c r="B31" s="2">
        <v>38.6</v>
      </c>
    </row>
    <row r="32" spans="1:2" x14ac:dyDescent="0.35">
      <c r="A32" t="s">
        <v>42</v>
      </c>
      <c r="B32" s="2">
        <v>27.4</v>
      </c>
    </row>
    <row r="33" spans="1:2" x14ac:dyDescent="0.35">
      <c r="A33" t="s">
        <v>43</v>
      </c>
      <c r="B33" s="2" t="s">
        <v>543</v>
      </c>
    </row>
    <row r="34" spans="1:2" x14ac:dyDescent="0.35">
      <c r="A34" t="s">
        <v>44</v>
      </c>
      <c r="B34" s="2" t="s">
        <v>727</v>
      </c>
    </row>
    <row r="35" spans="1:2" x14ac:dyDescent="0.35">
      <c r="A35" t="s">
        <v>45</v>
      </c>
      <c r="B35" s="2">
        <v>41.4</v>
      </c>
    </row>
    <row r="36" spans="1:2" x14ac:dyDescent="0.35">
      <c r="A36" t="s">
        <v>46</v>
      </c>
      <c r="B36" s="2">
        <v>5.9</v>
      </c>
    </row>
    <row r="37" spans="1:2" x14ac:dyDescent="0.35">
      <c r="A37" t="s">
        <v>47</v>
      </c>
      <c r="B37" s="2">
        <v>43.7</v>
      </c>
    </row>
    <row r="38" spans="1:2" x14ac:dyDescent="0.35">
      <c r="A38" t="s">
        <v>48</v>
      </c>
      <c r="B38" s="2">
        <v>-7.4</v>
      </c>
    </row>
    <row r="39" spans="1:2" x14ac:dyDescent="0.35">
      <c r="A39" t="s">
        <v>49</v>
      </c>
      <c r="B39" s="2">
        <v>26</v>
      </c>
    </row>
    <row r="40" spans="1:2" x14ac:dyDescent="0.35">
      <c r="A40" t="s">
        <v>50</v>
      </c>
      <c r="B40" s="2">
        <v>26</v>
      </c>
    </row>
    <row r="41" spans="1:2" x14ac:dyDescent="0.35">
      <c r="A41" t="s">
        <v>51</v>
      </c>
      <c r="B41" s="2" t="s">
        <v>728</v>
      </c>
    </row>
    <row r="42" spans="1:2" x14ac:dyDescent="0.35">
      <c r="A42" t="s">
        <v>52</v>
      </c>
      <c r="B42" s="2">
        <v>21</v>
      </c>
    </row>
    <row r="43" spans="1:2" x14ac:dyDescent="0.35">
      <c r="A43" t="s">
        <v>53</v>
      </c>
      <c r="B43" s="2" t="s">
        <v>413</v>
      </c>
    </row>
    <row r="44" spans="1:2" x14ac:dyDescent="0.35">
      <c r="A44" t="s">
        <v>54</v>
      </c>
      <c r="B44" s="2">
        <v>28</v>
      </c>
    </row>
    <row r="45" spans="1:2" x14ac:dyDescent="0.35">
      <c r="A45" t="s">
        <v>55</v>
      </c>
      <c r="B45" s="2">
        <v>10</v>
      </c>
    </row>
    <row r="46" spans="1:2" x14ac:dyDescent="0.35">
      <c r="A46" t="s">
        <v>56</v>
      </c>
      <c r="B46" s="2">
        <v>30</v>
      </c>
    </row>
    <row r="47" spans="1:2" x14ac:dyDescent="0.35">
      <c r="A47" t="s">
        <v>57</v>
      </c>
      <c r="B47" s="2">
        <v>8</v>
      </c>
    </row>
    <row r="48" spans="1:2" x14ac:dyDescent="0.35">
      <c r="A48" t="s">
        <v>58</v>
      </c>
      <c r="B48" s="2">
        <v>84</v>
      </c>
    </row>
    <row r="49" spans="1:2" x14ac:dyDescent="0.35">
      <c r="A49" t="s">
        <v>59</v>
      </c>
      <c r="B49" s="2">
        <v>75</v>
      </c>
    </row>
    <row r="50" spans="1:2" x14ac:dyDescent="0.35">
      <c r="A50" t="s">
        <v>60</v>
      </c>
      <c r="B50" s="2" t="s">
        <v>692</v>
      </c>
    </row>
    <row r="51" spans="1:2" x14ac:dyDescent="0.35">
      <c r="A51" t="s">
        <v>61</v>
      </c>
      <c r="B51" s="2">
        <v>94</v>
      </c>
    </row>
    <row r="52" spans="1:2" x14ac:dyDescent="0.35">
      <c r="A52" t="s">
        <v>62</v>
      </c>
      <c r="B52" s="2" t="s">
        <v>517</v>
      </c>
    </row>
    <row r="53" spans="1:2" x14ac:dyDescent="0.35">
      <c r="A53" t="s">
        <v>63</v>
      </c>
      <c r="B53" s="2">
        <v>94</v>
      </c>
    </row>
    <row r="54" spans="1:2" x14ac:dyDescent="0.35">
      <c r="A54" t="s">
        <v>64</v>
      </c>
      <c r="B54" s="2">
        <v>27</v>
      </c>
    </row>
    <row r="55" spans="1:2" x14ac:dyDescent="0.35">
      <c r="A55" t="s">
        <v>65</v>
      </c>
      <c r="B55" s="2">
        <v>97</v>
      </c>
    </row>
    <row r="56" spans="1:2" x14ac:dyDescent="0.35">
      <c r="A56" t="s">
        <v>66</v>
      </c>
      <c r="B56" s="2">
        <v>24</v>
      </c>
    </row>
    <row r="57" spans="1:2" x14ac:dyDescent="0.35">
      <c r="A57" t="s">
        <v>67</v>
      </c>
      <c r="B57" s="2">
        <v>30.081</v>
      </c>
    </row>
    <row r="58" spans="1:2" x14ac:dyDescent="0.35">
      <c r="A58" t="s">
        <v>68</v>
      </c>
      <c r="B58" s="2" t="s">
        <v>569</v>
      </c>
    </row>
    <row r="59" spans="1:2" x14ac:dyDescent="0.35">
      <c r="A59" t="s">
        <v>69</v>
      </c>
      <c r="B59" s="2">
        <v>30.036999999999999</v>
      </c>
    </row>
    <row r="60" spans="1:2" x14ac:dyDescent="0.35">
      <c r="A60" t="s">
        <v>70</v>
      </c>
      <c r="B60" s="2">
        <v>30.102</v>
      </c>
    </row>
    <row r="61" spans="1:2" x14ac:dyDescent="0.35">
      <c r="A61" t="s">
        <v>71</v>
      </c>
      <c r="B61" s="2" t="s">
        <v>729</v>
      </c>
    </row>
    <row r="62" spans="1:2" x14ac:dyDescent="0.35">
      <c r="A62" t="s">
        <v>72</v>
      </c>
      <c r="B62" s="2">
        <v>29.52</v>
      </c>
    </row>
    <row r="63" spans="1:2" x14ac:dyDescent="0.35">
      <c r="A63" t="s">
        <v>73</v>
      </c>
      <c r="B63" s="2">
        <v>30.341000000000001</v>
      </c>
    </row>
    <row r="64" spans="1:2" x14ac:dyDescent="0.35">
      <c r="A64" t="s">
        <v>74</v>
      </c>
      <c r="B64" s="2" t="s">
        <v>730</v>
      </c>
    </row>
    <row r="65" spans="1:2" x14ac:dyDescent="0.35">
      <c r="A65" t="s">
        <v>75</v>
      </c>
      <c r="B65" s="2">
        <v>29.143999999999998</v>
      </c>
    </row>
    <row r="66" spans="1:2" x14ac:dyDescent="0.35">
      <c r="A66" t="s">
        <v>76</v>
      </c>
      <c r="B66" s="2">
        <v>30.800999999999998</v>
      </c>
    </row>
    <row r="67" spans="1:2" x14ac:dyDescent="0.35">
      <c r="A67" t="s">
        <v>77</v>
      </c>
      <c r="B67" s="2">
        <v>1</v>
      </c>
    </row>
    <row r="68" spans="1:2" x14ac:dyDescent="0.35">
      <c r="A68" t="s">
        <v>78</v>
      </c>
      <c r="B68" s="2">
        <v>2</v>
      </c>
    </row>
    <row r="69" spans="1:2" x14ac:dyDescent="0.35">
      <c r="A69" t="s">
        <v>79</v>
      </c>
      <c r="B69" s="2">
        <v>9</v>
      </c>
    </row>
    <row r="70" spans="1:2" x14ac:dyDescent="0.35">
      <c r="A70" t="s">
        <v>80</v>
      </c>
      <c r="B70" s="2" t="s">
        <v>689</v>
      </c>
    </row>
    <row r="71" spans="1:2" x14ac:dyDescent="0.35">
      <c r="A71" t="s">
        <v>81</v>
      </c>
      <c r="B71" s="2">
        <v>40</v>
      </c>
    </row>
    <row r="72" spans="1:2" x14ac:dyDescent="0.35">
      <c r="A72" t="s">
        <v>82</v>
      </c>
      <c r="B72" s="2">
        <v>53</v>
      </c>
    </row>
    <row r="73" spans="1:2" x14ac:dyDescent="0.35">
      <c r="A73" t="s">
        <v>83</v>
      </c>
      <c r="B73" s="2">
        <v>111</v>
      </c>
    </row>
    <row r="74" spans="1:2" x14ac:dyDescent="0.35">
      <c r="A74" t="s">
        <v>84</v>
      </c>
      <c r="B74" s="2" t="s">
        <v>532</v>
      </c>
    </row>
    <row r="75" spans="1:2" x14ac:dyDescent="0.35">
      <c r="A75" t="s">
        <v>85</v>
      </c>
      <c r="B75" s="2">
        <v>34.799999999999997</v>
      </c>
    </row>
    <row r="76" spans="1:2" x14ac:dyDescent="0.35">
      <c r="A76" t="s">
        <v>86</v>
      </c>
      <c r="B76" s="2">
        <v>23</v>
      </c>
    </row>
    <row r="77" spans="1:2" x14ac:dyDescent="0.35">
      <c r="A77" t="s">
        <v>87</v>
      </c>
      <c r="B77" s="2" t="s">
        <v>492</v>
      </c>
    </row>
    <row r="78" spans="1:2" x14ac:dyDescent="0.35">
      <c r="A78" t="s">
        <v>88</v>
      </c>
      <c r="B78" s="2">
        <v>-8</v>
      </c>
    </row>
    <row r="79" spans="1:2" x14ac:dyDescent="0.35">
      <c r="A79" t="s">
        <v>89</v>
      </c>
      <c r="B79" s="2">
        <v>-20</v>
      </c>
    </row>
    <row r="80" spans="1:2" x14ac:dyDescent="0.35">
      <c r="A80" t="s">
        <v>90</v>
      </c>
      <c r="B80" s="2">
        <v>1.4</v>
      </c>
    </row>
    <row r="81" spans="1:2" x14ac:dyDescent="0.35">
      <c r="A81" t="s">
        <v>91</v>
      </c>
      <c r="B81" s="2">
        <v>1.6</v>
      </c>
    </row>
    <row r="82" spans="1:2" x14ac:dyDescent="0.35">
      <c r="A82" t="s">
        <v>92</v>
      </c>
      <c r="B82" s="2">
        <v>1.4</v>
      </c>
    </row>
    <row r="83" spans="1:2" x14ac:dyDescent="0.35">
      <c r="A83" t="s">
        <v>93</v>
      </c>
      <c r="B83" s="2">
        <v>1.3</v>
      </c>
    </row>
    <row r="84" spans="1:2" x14ac:dyDescent="0.35">
      <c r="A84" t="s">
        <v>94</v>
      </c>
      <c r="B84" s="2">
        <v>2</v>
      </c>
    </row>
    <row r="85" spans="1:2" x14ac:dyDescent="0.35">
      <c r="A85" t="s">
        <v>95</v>
      </c>
      <c r="B85" s="2">
        <v>2</v>
      </c>
    </row>
    <row r="86" spans="1:2" x14ac:dyDescent="0.35">
      <c r="A86" t="s">
        <v>96</v>
      </c>
      <c r="B86" s="2">
        <v>3</v>
      </c>
    </row>
    <row r="87" spans="1:2" x14ac:dyDescent="0.35">
      <c r="A87" t="s">
        <v>97</v>
      </c>
      <c r="B87" s="2">
        <v>3</v>
      </c>
    </row>
    <row r="88" spans="1:2" x14ac:dyDescent="0.35">
      <c r="A88" t="s">
        <v>98</v>
      </c>
      <c r="B88" s="2">
        <v>4.32</v>
      </c>
    </row>
    <row r="89" spans="1:2" x14ac:dyDescent="0.35">
      <c r="A89" t="s">
        <v>99</v>
      </c>
      <c r="B89" s="2">
        <v>0.06</v>
      </c>
    </row>
    <row r="90" spans="1:2" x14ac:dyDescent="0.35">
      <c r="A90" t="s">
        <v>100</v>
      </c>
      <c r="B90" s="2">
        <v>0.34</v>
      </c>
    </row>
    <row r="91" spans="1:2" x14ac:dyDescent="0.35">
      <c r="A91" t="s">
        <v>101</v>
      </c>
      <c r="B91" s="2">
        <v>0.06</v>
      </c>
    </row>
    <row r="92" spans="1:2" x14ac:dyDescent="0.35">
      <c r="A92" t="s">
        <v>102</v>
      </c>
      <c r="B92" s="2">
        <v>0</v>
      </c>
    </row>
    <row r="93" spans="1:2" x14ac:dyDescent="0.35">
      <c r="A93" t="s">
        <v>103</v>
      </c>
      <c r="B93" s="2">
        <v>0.1</v>
      </c>
    </row>
    <row r="94" spans="1:2" x14ac:dyDescent="0.35">
      <c r="A94" t="s">
        <v>104</v>
      </c>
      <c r="B94" s="2" t="s">
        <v>524</v>
      </c>
    </row>
    <row r="95" spans="1:2" x14ac:dyDescent="0.35">
      <c r="A95" t="s">
        <v>105</v>
      </c>
      <c r="B95" s="2">
        <v>0</v>
      </c>
    </row>
    <row r="96" spans="1:2" x14ac:dyDescent="0.35">
      <c r="A96" t="s">
        <v>106</v>
      </c>
      <c r="B96" s="2">
        <v>0.43</v>
      </c>
    </row>
    <row r="97" spans="1:2" x14ac:dyDescent="0.35">
      <c r="A97" t="s">
        <v>107</v>
      </c>
      <c r="B97" s="2">
        <v>0.45</v>
      </c>
    </row>
    <row r="98" spans="1:2" x14ac:dyDescent="0.35">
      <c r="A98" t="s">
        <v>108</v>
      </c>
      <c r="B98" s="2">
        <v>31.1</v>
      </c>
    </row>
    <row r="99" spans="1:2" x14ac:dyDescent="0.35">
      <c r="A99" t="s">
        <v>109</v>
      </c>
      <c r="B99" s="2">
        <v>32</v>
      </c>
    </row>
    <row r="100" spans="1:2" x14ac:dyDescent="0.35">
      <c r="A100" t="s">
        <v>110</v>
      </c>
      <c r="B100" s="2" t="s">
        <v>731</v>
      </c>
    </row>
    <row r="101" spans="1:2" x14ac:dyDescent="0.35">
      <c r="A101" t="s">
        <v>111</v>
      </c>
      <c r="B101" s="2">
        <v>26</v>
      </c>
    </row>
    <row r="102" spans="1:2" x14ac:dyDescent="0.35">
      <c r="A102" t="s">
        <v>112</v>
      </c>
      <c r="B102" s="2" t="s">
        <v>139</v>
      </c>
    </row>
    <row r="103" spans="1:2" x14ac:dyDescent="0.35">
      <c r="A103" t="s">
        <v>113</v>
      </c>
      <c r="B103" s="2">
        <v>36</v>
      </c>
    </row>
    <row r="104" spans="1:2" x14ac:dyDescent="0.35">
      <c r="A104" t="s">
        <v>114</v>
      </c>
      <c r="B104" s="2">
        <v>-2</v>
      </c>
    </row>
    <row r="105" spans="1:2" x14ac:dyDescent="0.35">
      <c r="A105" t="s">
        <v>115</v>
      </c>
      <c r="B105" s="2">
        <v>36</v>
      </c>
    </row>
    <row r="106" spans="1:2" x14ac:dyDescent="0.35">
      <c r="A106" t="s">
        <v>116</v>
      </c>
      <c r="B106" s="2">
        <v>-15</v>
      </c>
    </row>
    <row r="107" spans="1:2" x14ac:dyDescent="0.35">
      <c r="A107" t="s">
        <v>117</v>
      </c>
      <c r="B107" s="2">
        <v>32.299999999999997</v>
      </c>
    </row>
    <row r="108" spans="1:2" x14ac:dyDescent="0.35">
      <c r="A108" t="s">
        <v>118</v>
      </c>
      <c r="B108" s="2">
        <v>35.299999999999997</v>
      </c>
    </row>
    <row r="109" spans="1:2" x14ac:dyDescent="0.35">
      <c r="A109" t="s">
        <v>119</v>
      </c>
      <c r="B109" s="2">
        <v>38</v>
      </c>
    </row>
    <row r="110" spans="1:2" x14ac:dyDescent="0.35">
      <c r="A110" t="s">
        <v>120</v>
      </c>
      <c r="B110" s="2" t="s">
        <v>732</v>
      </c>
    </row>
    <row r="111" spans="1:2" x14ac:dyDescent="0.35">
      <c r="A111" t="s">
        <v>121</v>
      </c>
      <c r="B111" s="2">
        <v>41</v>
      </c>
    </row>
    <row r="112" spans="1:2" x14ac:dyDescent="0.35">
      <c r="A112" t="s">
        <v>122</v>
      </c>
      <c r="B112" s="2">
        <v>43</v>
      </c>
    </row>
    <row r="113" spans="1:2" x14ac:dyDescent="0.35">
      <c r="A113" t="s">
        <v>123</v>
      </c>
      <c r="B113" s="2">
        <v>64.599999999999994</v>
      </c>
    </row>
    <row r="114" spans="1:2" x14ac:dyDescent="0.35">
      <c r="A114" t="s">
        <v>124</v>
      </c>
      <c r="B114" s="2">
        <v>34.6</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163</v>
      </c>
    </row>
    <row r="2" spans="1:2" x14ac:dyDescent="0.35">
      <c r="A2" t="s">
        <v>9</v>
      </c>
      <c r="B2" s="2" t="s">
        <v>164</v>
      </c>
    </row>
    <row r="3" spans="1:2" x14ac:dyDescent="0.35">
      <c r="A3" t="s">
        <v>10</v>
      </c>
      <c r="B3" s="2" t="s">
        <v>11</v>
      </c>
    </row>
    <row r="4" spans="1:2" x14ac:dyDescent="0.35">
      <c r="A4" t="s">
        <v>12</v>
      </c>
      <c r="B4" s="2" t="s">
        <v>460</v>
      </c>
    </row>
    <row r="5" spans="1:2" x14ac:dyDescent="0.35">
      <c r="A5" t="s">
        <v>13</v>
      </c>
      <c r="B5" s="2" t="s">
        <v>165</v>
      </c>
    </row>
    <row r="6" spans="1:2" x14ac:dyDescent="0.35">
      <c r="A6" t="s">
        <v>14</v>
      </c>
      <c r="B6" s="2" t="s">
        <v>166</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498</v>
      </c>
    </row>
    <row r="14" spans="1:2" x14ac:dyDescent="0.35">
      <c r="A14" t="s">
        <v>22</v>
      </c>
      <c r="B14" s="2" t="s">
        <v>561</v>
      </c>
    </row>
    <row r="15" spans="1:2" x14ac:dyDescent="0.35">
      <c r="A15" t="s">
        <v>23</v>
      </c>
      <c r="B15" s="2" t="s">
        <v>534</v>
      </c>
    </row>
    <row r="16" spans="1:2" x14ac:dyDescent="0.35">
      <c r="A16" t="s">
        <v>24</v>
      </c>
      <c r="B16" s="2" t="s">
        <v>562</v>
      </c>
    </row>
    <row r="17" spans="1:2" x14ac:dyDescent="0.35">
      <c r="A17" t="s">
        <v>25</v>
      </c>
      <c r="B17" s="2">
        <v>15.6</v>
      </c>
    </row>
    <row r="18" spans="1:2" x14ac:dyDescent="0.35">
      <c r="A18" t="s">
        <v>26</v>
      </c>
      <c r="B18" s="2" t="s">
        <v>27</v>
      </c>
    </row>
    <row r="19" spans="1:2" x14ac:dyDescent="0.35">
      <c r="A19" t="s">
        <v>28</v>
      </c>
      <c r="B19" s="2">
        <v>7.9500000000000001E-2</v>
      </c>
    </row>
    <row r="20" spans="1:2" x14ac:dyDescent="0.35">
      <c r="A20" t="s">
        <v>29</v>
      </c>
      <c r="B20" s="2" t="s">
        <v>30</v>
      </c>
    </row>
    <row r="21" spans="1:2" x14ac:dyDescent="0.35">
      <c r="A21" t="s">
        <v>31</v>
      </c>
      <c r="B21" s="2">
        <v>72.5</v>
      </c>
    </row>
    <row r="22" spans="1:2" x14ac:dyDescent="0.35">
      <c r="A22" t="s">
        <v>32</v>
      </c>
      <c r="B22" s="2">
        <v>72.5</v>
      </c>
    </row>
    <row r="23" spans="1:2" x14ac:dyDescent="0.35">
      <c r="A23" t="s">
        <v>33</v>
      </c>
      <c r="B23" s="2" t="s">
        <v>757</v>
      </c>
    </row>
    <row r="24" spans="1:2" x14ac:dyDescent="0.35">
      <c r="A24" t="s">
        <v>34</v>
      </c>
      <c r="B24" s="2">
        <v>64</v>
      </c>
    </row>
    <row r="25" spans="1:2" x14ac:dyDescent="0.35">
      <c r="A25" t="s">
        <v>35</v>
      </c>
      <c r="B25" s="2" t="s">
        <v>139</v>
      </c>
    </row>
    <row r="26" spans="1:2" x14ac:dyDescent="0.35">
      <c r="A26" t="s">
        <v>36</v>
      </c>
      <c r="B26" s="2">
        <v>72.5</v>
      </c>
    </row>
    <row r="27" spans="1:2" x14ac:dyDescent="0.35">
      <c r="A27" t="s">
        <v>37</v>
      </c>
      <c r="B27" s="2">
        <v>60.3</v>
      </c>
    </row>
    <row r="28" spans="1:2" x14ac:dyDescent="0.35">
      <c r="A28" t="s">
        <v>38</v>
      </c>
      <c r="B28" s="2">
        <v>72.5</v>
      </c>
    </row>
    <row r="29" spans="1:2" x14ac:dyDescent="0.35">
      <c r="A29" t="s">
        <v>39</v>
      </c>
      <c r="B29" s="2">
        <v>59</v>
      </c>
    </row>
    <row r="30" spans="1:2" x14ac:dyDescent="0.35">
      <c r="A30" t="s">
        <v>40</v>
      </c>
      <c r="B30" s="2">
        <v>39.200000000000003</v>
      </c>
    </row>
    <row r="31" spans="1:2" x14ac:dyDescent="0.35">
      <c r="A31" t="s">
        <v>41</v>
      </c>
      <c r="B31" s="2">
        <v>39.799999999999997</v>
      </c>
    </row>
    <row r="32" spans="1:2" x14ac:dyDescent="0.35">
      <c r="A32" t="s">
        <v>42</v>
      </c>
      <c r="B32" s="2">
        <v>29.2</v>
      </c>
    </row>
    <row r="33" spans="1:2" x14ac:dyDescent="0.35">
      <c r="A33" t="s">
        <v>43</v>
      </c>
      <c r="B33" s="2" t="s">
        <v>763</v>
      </c>
    </row>
    <row r="34" spans="1:2" x14ac:dyDescent="0.35">
      <c r="A34" t="s">
        <v>44</v>
      </c>
      <c r="B34" s="2" t="s">
        <v>613</v>
      </c>
    </row>
    <row r="35" spans="1:2" x14ac:dyDescent="0.35">
      <c r="A35" t="s">
        <v>45</v>
      </c>
      <c r="B35" s="2">
        <v>44.5</v>
      </c>
    </row>
    <row r="36" spans="1:2" x14ac:dyDescent="0.35">
      <c r="A36" t="s">
        <v>46</v>
      </c>
      <c r="B36" s="2">
        <v>17.2</v>
      </c>
    </row>
    <row r="37" spans="1:2" x14ac:dyDescent="0.35">
      <c r="A37" t="s">
        <v>47</v>
      </c>
      <c r="B37" s="2">
        <v>46.2</v>
      </c>
    </row>
    <row r="38" spans="1:2" x14ac:dyDescent="0.35">
      <c r="A38" t="s">
        <v>48</v>
      </c>
      <c r="B38" s="2">
        <v>-4.5999999999999996</v>
      </c>
    </row>
    <row r="39" spans="1:2" x14ac:dyDescent="0.35">
      <c r="A39" t="s">
        <v>49</v>
      </c>
      <c r="B39" s="2">
        <v>39</v>
      </c>
    </row>
    <row r="40" spans="1:2" x14ac:dyDescent="0.35">
      <c r="A40" t="s">
        <v>50</v>
      </c>
      <c r="B40" s="2">
        <v>39</v>
      </c>
    </row>
    <row r="41" spans="1:2" x14ac:dyDescent="0.35">
      <c r="A41" t="s">
        <v>51</v>
      </c>
      <c r="B41" s="2" t="s">
        <v>614</v>
      </c>
    </row>
    <row r="42" spans="1:2" x14ac:dyDescent="0.35">
      <c r="A42" t="s">
        <v>52</v>
      </c>
      <c r="B42" s="2">
        <v>31</v>
      </c>
    </row>
    <row r="43" spans="1:2" x14ac:dyDescent="0.35">
      <c r="A43" t="s">
        <v>53</v>
      </c>
      <c r="B43" s="2" t="s">
        <v>615</v>
      </c>
    </row>
    <row r="44" spans="1:2" x14ac:dyDescent="0.35">
      <c r="A44" t="s">
        <v>54</v>
      </c>
      <c r="B44" s="2">
        <v>56</v>
      </c>
    </row>
    <row r="45" spans="1:2" x14ac:dyDescent="0.35">
      <c r="A45" t="s">
        <v>55</v>
      </c>
      <c r="B45" s="2">
        <v>27</v>
      </c>
    </row>
    <row r="46" spans="1:2" x14ac:dyDescent="0.35">
      <c r="A46" t="s">
        <v>56</v>
      </c>
      <c r="B46" s="2">
        <v>60</v>
      </c>
    </row>
    <row r="47" spans="1:2" x14ac:dyDescent="0.35">
      <c r="A47" t="s">
        <v>57</v>
      </c>
      <c r="B47" s="2">
        <v>18</v>
      </c>
    </row>
    <row r="48" spans="1:2" x14ac:dyDescent="0.35">
      <c r="A48" t="s">
        <v>58</v>
      </c>
      <c r="B48" s="2">
        <v>77</v>
      </c>
    </row>
    <row r="49" spans="1:2" x14ac:dyDescent="0.35">
      <c r="A49" t="s">
        <v>59</v>
      </c>
      <c r="B49" s="2">
        <v>59</v>
      </c>
    </row>
    <row r="50" spans="1:2" x14ac:dyDescent="0.35">
      <c r="A50" t="s">
        <v>60</v>
      </c>
      <c r="B50" s="2" t="s">
        <v>494</v>
      </c>
    </row>
    <row r="51" spans="1:2" x14ac:dyDescent="0.35">
      <c r="A51" t="s">
        <v>61</v>
      </c>
      <c r="B51" s="2">
        <v>92</v>
      </c>
    </row>
    <row r="52" spans="1:2" x14ac:dyDescent="0.35">
      <c r="A52" t="s">
        <v>62</v>
      </c>
      <c r="B52" s="2" t="s">
        <v>510</v>
      </c>
    </row>
    <row r="53" spans="1:2" x14ac:dyDescent="0.35">
      <c r="A53" t="s">
        <v>63</v>
      </c>
      <c r="B53" s="2">
        <v>94</v>
      </c>
    </row>
    <row r="54" spans="1:2" x14ac:dyDescent="0.35">
      <c r="A54" t="s">
        <v>64</v>
      </c>
      <c r="B54" s="2">
        <v>42</v>
      </c>
    </row>
    <row r="55" spans="1:2" x14ac:dyDescent="0.35">
      <c r="A55" t="s">
        <v>65</v>
      </c>
      <c r="B55" s="2">
        <v>96</v>
      </c>
    </row>
    <row r="56" spans="1:2" x14ac:dyDescent="0.35">
      <c r="A56" t="s">
        <v>66</v>
      </c>
      <c r="B56" s="2">
        <v>42</v>
      </c>
    </row>
    <row r="57" spans="1:2" x14ac:dyDescent="0.35">
      <c r="A57" t="s">
        <v>67</v>
      </c>
      <c r="B57" s="2">
        <v>30.088000000000001</v>
      </c>
    </row>
    <row r="58" spans="1:2" x14ac:dyDescent="0.35">
      <c r="A58" t="s">
        <v>68</v>
      </c>
      <c r="B58" s="2" t="s">
        <v>569</v>
      </c>
    </row>
    <row r="59" spans="1:2" x14ac:dyDescent="0.35">
      <c r="A59" t="s">
        <v>69</v>
      </c>
      <c r="B59" s="2">
        <v>30.036999999999999</v>
      </c>
    </row>
    <row r="60" spans="1:2" x14ac:dyDescent="0.35">
      <c r="A60" t="s">
        <v>70</v>
      </c>
      <c r="B60" s="2">
        <v>30.106999999999999</v>
      </c>
    </row>
    <row r="61" spans="1:2" x14ac:dyDescent="0.35">
      <c r="A61" t="s">
        <v>71</v>
      </c>
      <c r="B61" s="2" t="s">
        <v>616</v>
      </c>
    </row>
    <row r="62" spans="1:2" x14ac:dyDescent="0.35">
      <c r="A62" t="s">
        <v>72</v>
      </c>
      <c r="B62" s="2">
        <v>29.486999999999998</v>
      </c>
    </row>
    <row r="63" spans="1:2" x14ac:dyDescent="0.35">
      <c r="A63" t="s">
        <v>73</v>
      </c>
      <c r="B63" s="2">
        <v>30.344000000000001</v>
      </c>
    </row>
    <row r="64" spans="1:2" x14ac:dyDescent="0.35">
      <c r="A64" t="s">
        <v>74</v>
      </c>
      <c r="B64" s="2" t="s">
        <v>520</v>
      </c>
    </row>
    <row r="65" spans="1:2" x14ac:dyDescent="0.35">
      <c r="A65" t="s">
        <v>75</v>
      </c>
      <c r="B65" s="2">
        <v>29.146000000000001</v>
      </c>
    </row>
    <row r="66" spans="1:2" x14ac:dyDescent="0.35">
      <c r="A66" t="s">
        <v>76</v>
      </c>
      <c r="B66" s="2">
        <v>30.84</v>
      </c>
    </row>
    <row r="67" spans="1:2" x14ac:dyDescent="0.35">
      <c r="A67" t="s">
        <v>77</v>
      </c>
      <c r="B67" s="2">
        <v>3</v>
      </c>
    </row>
    <row r="68" spans="1:2" x14ac:dyDescent="0.35">
      <c r="A68" t="s">
        <v>78</v>
      </c>
      <c r="B68" s="2">
        <v>3</v>
      </c>
    </row>
    <row r="69" spans="1:2" x14ac:dyDescent="0.35">
      <c r="A69" t="s">
        <v>79</v>
      </c>
      <c r="B69" s="2">
        <v>16</v>
      </c>
    </row>
    <row r="70" spans="1:2" x14ac:dyDescent="0.35">
      <c r="A70" t="s">
        <v>80</v>
      </c>
      <c r="B70" s="2" t="s">
        <v>516</v>
      </c>
    </row>
    <row r="71" spans="1:2" x14ac:dyDescent="0.35">
      <c r="A71" t="s">
        <v>81</v>
      </c>
      <c r="B71" s="2">
        <v>45</v>
      </c>
    </row>
    <row r="72" spans="1:2" x14ac:dyDescent="0.35">
      <c r="A72" t="s">
        <v>82</v>
      </c>
      <c r="B72" s="2">
        <v>45</v>
      </c>
    </row>
    <row r="73" spans="1:2" x14ac:dyDescent="0.35">
      <c r="A73" t="s">
        <v>83</v>
      </c>
      <c r="B73" s="2">
        <v>342</v>
      </c>
    </row>
    <row r="74" spans="1:2" x14ac:dyDescent="0.35">
      <c r="A74" t="s">
        <v>84</v>
      </c>
      <c r="B74" s="2" t="s">
        <v>501</v>
      </c>
    </row>
    <row r="75" spans="1:2" x14ac:dyDescent="0.35">
      <c r="A75" t="s">
        <v>85</v>
      </c>
      <c r="B75" s="2">
        <v>37.5</v>
      </c>
    </row>
    <row r="76" spans="1:2" x14ac:dyDescent="0.35">
      <c r="A76" t="s">
        <v>86</v>
      </c>
      <c r="B76" s="2">
        <v>25</v>
      </c>
    </row>
    <row r="77" spans="1:2" x14ac:dyDescent="0.35">
      <c r="A77" t="s">
        <v>87</v>
      </c>
      <c r="B77" s="2" t="s">
        <v>139</v>
      </c>
    </row>
    <row r="78" spans="1:2" x14ac:dyDescent="0.35">
      <c r="A78" t="s">
        <v>88</v>
      </c>
      <c r="B78" s="2">
        <v>8</v>
      </c>
    </row>
    <row r="79" spans="1:2" x14ac:dyDescent="0.35">
      <c r="A79" t="s">
        <v>89</v>
      </c>
      <c r="B79" s="2">
        <v>-30</v>
      </c>
    </row>
    <row r="80" spans="1:2" x14ac:dyDescent="0.35">
      <c r="A80" t="s">
        <v>90</v>
      </c>
      <c r="B80" s="2">
        <v>3.8</v>
      </c>
    </row>
    <row r="81" spans="1:2" x14ac:dyDescent="0.35">
      <c r="A81" t="s">
        <v>91</v>
      </c>
      <c r="B81" s="2">
        <v>3.8</v>
      </c>
    </row>
    <row r="82" spans="1:2" x14ac:dyDescent="0.35">
      <c r="A82" t="s">
        <v>92</v>
      </c>
      <c r="B82" s="2">
        <v>3.7</v>
      </c>
    </row>
    <row r="83" spans="1:2" x14ac:dyDescent="0.35">
      <c r="A83" t="s">
        <v>93</v>
      </c>
      <c r="B83" s="2">
        <v>3.2</v>
      </c>
    </row>
    <row r="84" spans="1:2" x14ac:dyDescent="0.35">
      <c r="A84" t="s">
        <v>94</v>
      </c>
      <c r="B84" s="2">
        <v>5</v>
      </c>
    </row>
    <row r="85" spans="1:2" x14ac:dyDescent="0.35">
      <c r="A85" t="s">
        <v>95</v>
      </c>
      <c r="B85" s="2">
        <v>5</v>
      </c>
    </row>
    <row r="86" spans="1:2" x14ac:dyDescent="0.35">
      <c r="A86" t="s">
        <v>96</v>
      </c>
      <c r="B86" s="2">
        <v>6</v>
      </c>
    </row>
    <row r="87" spans="1:2" x14ac:dyDescent="0.35">
      <c r="A87" t="s">
        <v>97</v>
      </c>
      <c r="B87" s="2">
        <v>6</v>
      </c>
    </row>
    <row r="88" spans="1:2" x14ac:dyDescent="0.35">
      <c r="A88" t="s">
        <v>98</v>
      </c>
      <c r="B88" s="2">
        <v>8.08</v>
      </c>
    </row>
    <row r="89" spans="1:2" x14ac:dyDescent="0.35">
      <c r="A89" t="s">
        <v>99</v>
      </c>
      <c r="B89" s="2">
        <v>7.0000000000000007E-2</v>
      </c>
    </row>
    <row r="90" spans="1:2" x14ac:dyDescent="0.35">
      <c r="A90" t="s">
        <v>100</v>
      </c>
      <c r="B90" s="2">
        <v>1</v>
      </c>
    </row>
    <row r="91" spans="1:2" x14ac:dyDescent="0.35">
      <c r="A91" t="s">
        <v>101</v>
      </c>
      <c r="B91" s="2">
        <v>7.0000000000000007E-2</v>
      </c>
    </row>
    <row r="92" spans="1:2" x14ac:dyDescent="0.35">
      <c r="A92" t="s">
        <v>102</v>
      </c>
      <c r="B92" s="2">
        <v>0</v>
      </c>
    </row>
    <row r="93" spans="1:2" x14ac:dyDescent="0.35">
      <c r="A93" t="s">
        <v>103</v>
      </c>
      <c r="B93" s="2">
        <v>0.16</v>
      </c>
    </row>
    <row r="94" spans="1:2" x14ac:dyDescent="0.35">
      <c r="A94" t="s">
        <v>104</v>
      </c>
      <c r="B94" s="2" t="s">
        <v>617</v>
      </c>
    </row>
    <row r="95" spans="1:2" x14ac:dyDescent="0.35">
      <c r="A95" t="s">
        <v>105</v>
      </c>
      <c r="B95" s="2">
        <v>0</v>
      </c>
    </row>
    <row r="96" spans="1:2" x14ac:dyDescent="0.35">
      <c r="A96" t="s">
        <v>106</v>
      </c>
      <c r="B96" s="2">
        <v>1.66</v>
      </c>
    </row>
    <row r="97" spans="1:2" x14ac:dyDescent="0.35">
      <c r="A97" t="s">
        <v>107</v>
      </c>
      <c r="B97" s="2">
        <v>72</v>
      </c>
    </row>
    <row r="98" spans="1:2" x14ac:dyDescent="0.35">
      <c r="A98" t="s">
        <v>108</v>
      </c>
      <c r="B98" s="2">
        <v>32.6</v>
      </c>
    </row>
    <row r="99" spans="1:2" x14ac:dyDescent="0.35">
      <c r="A99" t="s">
        <v>109</v>
      </c>
      <c r="B99" s="2">
        <v>34</v>
      </c>
    </row>
    <row r="100" spans="1:2" x14ac:dyDescent="0.35">
      <c r="A100" t="s">
        <v>110</v>
      </c>
      <c r="B100" s="2" t="s">
        <v>618</v>
      </c>
    </row>
    <row r="101" spans="1:2" x14ac:dyDescent="0.35">
      <c r="A101" t="s">
        <v>111</v>
      </c>
      <c r="B101" s="2">
        <v>21</v>
      </c>
    </row>
    <row r="102" spans="1:2" x14ac:dyDescent="0.35">
      <c r="A102" t="s">
        <v>112</v>
      </c>
      <c r="B102" s="2" t="s">
        <v>619</v>
      </c>
    </row>
    <row r="103" spans="1:2" x14ac:dyDescent="0.35">
      <c r="A103" t="s">
        <v>113</v>
      </c>
      <c r="B103" s="2">
        <v>38</v>
      </c>
    </row>
    <row r="104" spans="1:2" x14ac:dyDescent="0.35">
      <c r="A104" t="s">
        <v>114</v>
      </c>
      <c r="B104" s="2">
        <v>11</v>
      </c>
    </row>
    <row r="105" spans="1:2" x14ac:dyDescent="0.35">
      <c r="A105" t="s">
        <v>115</v>
      </c>
      <c r="B105" s="2">
        <v>38</v>
      </c>
    </row>
    <row r="106" spans="1:2" x14ac:dyDescent="0.35">
      <c r="A106" t="s">
        <v>116</v>
      </c>
      <c r="B106" s="2">
        <v>-12</v>
      </c>
    </row>
    <row r="107" spans="1:2" x14ac:dyDescent="0.35">
      <c r="A107" t="s">
        <v>117</v>
      </c>
      <c r="B107" s="2">
        <v>46.1</v>
      </c>
    </row>
    <row r="108" spans="1:2" x14ac:dyDescent="0.35">
      <c r="A108" t="s">
        <v>118</v>
      </c>
      <c r="B108" s="2">
        <v>38.799999999999997</v>
      </c>
    </row>
    <row r="109" spans="1:2" x14ac:dyDescent="0.35">
      <c r="A109" t="s">
        <v>119</v>
      </c>
      <c r="B109" s="2">
        <v>40</v>
      </c>
    </row>
    <row r="110" spans="1:2" x14ac:dyDescent="0.35">
      <c r="A110" t="s">
        <v>120</v>
      </c>
      <c r="B110" s="2" t="s">
        <v>762</v>
      </c>
    </row>
    <row r="111" spans="1:2" x14ac:dyDescent="0.35">
      <c r="A111" t="s">
        <v>121</v>
      </c>
      <c r="B111" s="2">
        <v>44</v>
      </c>
    </row>
    <row r="112" spans="1:2" x14ac:dyDescent="0.35">
      <c r="A112" t="s">
        <v>122</v>
      </c>
      <c r="B112" s="2">
        <v>45</v>
      </c>
    </row>
    <row r="113" spans="1:2" x14ac:dyDescent="0.35">
      <c r="A113" t="s">
        <v>123</v>
      </c>
      <c r="B113" s="2">
        <v>70.900000000000006</v>
      </c>
    </row>
    <row r="114" spans="1:2" x14ac:dyDescent="0.35">
      <c r="A114" t="s">
        <v>124</v>
      </c>
      <c r="B114" s="2">
        <v>37.1</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352</v>
      </c>
    </row>
    <row r="2" spans="1:2" x14ac:dyDescent="0.35">
      <c r="A2" t="s">
        <v>9</v>
      </c>
      <c r="B2" s="2" t="s">
        <v>167</v>
      </c>
    </row>
    <row r="3" spans="1:2" x14ac:dyDescent="0.35">
      <c r="A3" t="s">
        <v>10</v>
      </c>
      <c r="B3" s="2" t="s">
        <v>11</v>
      </c>
    </row>
    <row r="4" spans="1:2" x14ac:dyDescent="0.35">
      <c r="A4" t="s">
        <v>12</v>
      </c>
      <c r="B4" s="2" t="s">
        <v>168</v>
      </c>
    </row>
    <row r="5" spans="1:2" x14ac:dyDescent="0.35">
      <c r="A5" t="s">
        <v>13</v>
      </c>
      <c r="B5" s="2" t="s">
        <v>169</v>
      </c>
    </row>
    <row r="6" spans="1:2" x14ac:dyDescent="0.35">
      <c r="A6" t="s">
        <v>14</v>
      </c>
      <c r="B6" s="2" t="s">
        <v>170</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771</v>
      </c>
    </row>
    <row r="13" spans="1:2" x14ac:dyDescent="0.35">
      <c r="A13" t="s">
        <v>21</v>
      </c>
      <c r="B13" s="2" t="s">
        <v>498</v>
      </c>
    </row>
    <row r="14" spans="1:2" x14ac:dyDescent="0.35">
      <c r="A14" t="s">
        <v>22</v>
      </c>
      <c r="B14" s="2" t="s">
        <v>561</v>
      </c>
    </row>
    <row r="15" spans="1:2" x14ac:dyDescent="0.35">
      <c r="A15" t="s">
        <v>23</v>
      </c>
      <c r="B15" s="2" t="s">
        <v>534</v>
      </c>
    </row>
    <row r="16" spans="1:2" x14ac:dyDescent="0.35">
      <c r="A16" t="s">
        <v>24</v>
      </c>
      <c r="B16" s="2" t="s">
        <v>562</v>
      </c>
    </row>
    <row r="17" spans="1:2" x14ac:dyDescent="0.35">
      <c r="A17" t="s">
        <v>25</v>
      </c>
      <c r="B17" s="2">
        <v>15.9</v>
      </c>
    </row>
    <row r="18" spans="1:2" x14ac:dyDescent="0.35">
      <c r="A18" t="s">
        <v>26</v>
      </c>
      <c r="B18" s="2" t="s">
        <v>27</v>
      </c>
    </row>
    <row r="19" spans="1:2" x14ac:dyDescent="0.35">
      <c r="A19" t="s">
        <v>28</v>
      </c>
      <c r="B19" s="2">
        <v>8.0199999999999994E-2</v>
      </c>
    </row>
    <row r="20" spans="1:2" x14ac:dyDescent="0.35">
      <c r="A20" t="s">
        <v>29</v>
      </c>
      <c r="B20" s="2" t="s">
        <v>30</v>
      </c>
    </row>
    <row r="21" spans="1:2" x14ac:dyDescent="0.35">
      <c r="A21" t="s">
        <v>31</v>
      </c>
      <c r="B21" s="2">
        <v>69.099999999999994</v>
      </c>
    </row>
    <row r="22" spans="1:2" x14ac:dyDescent="0.35">
      <c r="A22" t="s">
        <v>32</v>
      </c>
      <c r="B22" s="2">
        <v>69.099999999999994</v>
      </c>
    </row>
    <row r="23" spans="1:2" x14ac:dyDescent="0.35">
      <c r="A23" t="s">
        <v>33</v>
      </c>
      <c r="B23" s="2" t="s">
        <v>762</v>
      </c>
    </row>
    <row r="24" spans="1:2" x14ac:dyDescent="0.35">
      <c r="A24" t="s">
        <v>34</v>
      </c>
      <c r="B24" s="2">
        <v>67.2</v>
      </c>
    </row>
    <row r="25" spans="1:2" x14ac:dyDescent="0.35">
      <c r="A25" t="s">
        <v>35</v>
      </c>
      <c r="B25" s="2" t="s">
        <v>621</v>
      </c>
    </row>
    <row r="26" spans="1:2" x14ac:dyDescent="0.35">
      <c r="A26" t="s">
        <v>36</v>
      </c>
      <c r="B26" s="2">
        <v>70</v>
      </c>
    </row>
    <row r="27" spans="1:2" x14ac:dyDescent="0.35">
      <c r="A27" t="s">
        <v>37</v>
      </c>
      <c r="B27" s="2">
        <v>62.3</v>
      </c>
    </row>
    <row r="28" spans="1:2" x14ac:dyDescent="0.35">
      <c r="A28" t="s">
        <v>38</v>
      </c>
      <c r="B28" s="2">
        <v>71.099999999999994</v>
      </c>
    </row>
    <row r="29" spans="1:2" x14ac:dyDescent="0.35">
      <c r="A29" t="s">
        <v>39</v>
      </c>
      <c r="B29" s="2">
        <v>60.3</v>
      </c>
    </row>
    <row r="30" spans="1:2" x14ac:dyDescent="0.35">
      <c r="A30" t="s">
        <v>40</v>
      </c>
      <c r="B30" s="2">
        <v>36.4</v>
      </c>
    </row>
    <row r="31" spans="1:2" x14ac:dyDescent="0.35">
      <c r="A31" t="s">
        <v>41</v>
      </c>
      <c r="B31" s="2">
        <v>36.4</v>
      </c>
    </row>
    <row r="32" spans="1:2" x14ac:dyDescent="0.35">
      <c r="A32" t="s">
        <v>42</v>
      </c>
      <c r="B32" s="2">
        <v>26</v>
      </c>
    </row>
    <row r="33" spans="1:2" x14ac:dyDescent="0.35">
      <c r="A33" t="s">
        <v>43</v>
      </c>
      <c r="B33" s="2" t="s">
        <v>769</v>
      </c>
    </row>
    <row r="34" spans="1:2" x14ac:dyDescent="0.35">
      <c r="A34" t="s">
        <v>44</v>
      </c>
      <c r="B34" s="2" t="s">
        <v>575</v>
      </c>
    </row>
    <row r="35" spans="1:2" x14ac:dyDescent="0.35">
      <c r="A35" t="s">
        <v>45</v>
      </c>
      <c r="B35" s="2">
        <v>44.7</v>
      </c>
    </row>
    <row r="36" spans="1:2" x14ac:dyDescent="0.35">
      <c r="A36" t="s">
        <v>46</v>
      </c>
      <c r="B36" s="2">
        <v>4.7</v>
      </c>
    </row>
    <row r="37" spans="1:2" x14ac:dyDescent="0.35">
      <c r="A37" t="s">
        <v>47</v>
      </c>
      <c r="B37" s="2">
        <v>44.7</v>
      </c>
    </row>
    <row r="38" spans="1:2" x14ac:dyDescent="0.35">
      <c r="A38" t="s">
        <v>48</v>
      </c>
      <c r="B38" s="2">
        <v>-18.100000000000001</v>
      </c>
    </row>
    <row r="39" spans="1:2" x14ac:dyDescent="0.35">
      <c r="A39" t="s">
        <v>49</v>
      </c>
      <c r="B39" s="2">
        <v>30</v>
      </c>
    </row>
    <row r="40" spans="1:2" x14ac:dyDescent="0.35">
      <c r="A40" t="s">
        <v>50</v>
      </c>
      <c r="B40" s="2">
        <v>30</v>
      </c>
    </row>
    <row r="41" spans="1:2" x14ac:dyDescent="0.35">
      <c r="A41" t="s">
        <v>51</v>
      </c>
      <c r="B41" s="2" t="s">
        <v>531</v>
      </c>
    </row>
    <row r="42" spans="1:2" x14ac:dyDescent="0.35">
      <c r="A42" t="s">
        <v>52</v>
      </c>
      <c r="B42" s="2">
        <v>25</v>
      </c>
    </row>
    <row r="43" spans="1:2" x14ac:dyDescent="0.35">
      <c r="A43" t="s">
        <v>53</v>
      </c>
      <c r="B43" s="2" t="s">
        <v>413</v>
      </c>
    </row>
    <row r="44" spans="1:2" x14ac:dyDescent="0.35">
      <c r="A44" t="s">
        <v>54</v>
      </c>
      <c r="B44" s="2">
        <v>38</v>
      </c>
    </row>
    <row r="45" spans="1:2" x14ac:dyDescent="0.35">
      <c r="A45" t="s">
        <v>55</v>
      </c>
      <c r="B45" s="2">
        <v>21</v>
      </c>
    </row>
    <row r="46" spans="1:2" x14ac:dyDescent="0.35">
      <c r="A46" t="s">
        <v>56</v>
      </c>
      <c r="B46" s="2">
        <v>48</v>
      </c>
    </row>
    <row r="47" spans="1:2" x14ac:dyDescent="0.35">
      <c r="A47" t="s">
        <v>57</v>
      </c>
      <c r="B47" s="2">
        <v>14</v>
      </c>
    </row>
    <row r="48" spans="1:2" x14ac:dyDescent="0.35">
      <c r="A48" t="s">
        <v>58</v>
      </c>
      <c r="B48" s="2">
        <v>78</v>
      </c>
    </row>
    <row r="49" spans="1:2" x14ac:dyDescent="0.35">
      <c r="A49" t="s">
        <v>59</v>
      </c>
      <c r="B49" s="2">
        <v>63</v>
      </c>
    </row>
    <row r="50" spans="1:2" x14ac:dyDescent="0.35">
      <c r="A50" t="s">
        <v>60</v>
      </c>
      <c r="B50" s="2" t="s">
        <v>622</v>
      </c>
    </row>
    <row r="51" spans="1:2" x14ac:dyDescent="0.35">
      <c r="A51" t="s">
        <v>61</v>
      </c>
      <c r="B51" s="2">
        <v>93</v>
      </c>
    </row>
    <row r="52" spans="1:2" x14ac:dyDescent="0.35">
      <c r="A52" t="s">
        <v>62</v>
      </c>
      <c r="B52" s="2" t="s">
        <v>623</v>
      </c>
    </row>
    <row r="53" spans="1:2" x14ac:dyDescent="0.35">
      <c r="A53" t="s">
        <v>63</v>
      </c>
      <c r="B53" s="2">
        <v>96</v>
      </c>
    </row>
    <row r="54" spans="1:2" x14ac:dyDescent="0.35">
      <c r="A54" t="s">
        <v>64</v>
      </c>
      <c r="B54" s="2">
        <v>49</v>
      </c>
    </row>
    <row r="55" spans="1:2" x14ac:dyDescent="0.35">
      <c r="A55" t="s">
        <v>65</v>
      </c>
      <c r="B55" s="2">
        <v>97</v>
      </c>
    </row>
    <row r="56" spans="1:2" x14ac:dyDescent="0.35">
      <c r="A56" t="s">
        <v>66</v>
      </c>
      <c r="B56" s="2">
        <v>49</v>
      </c>
    </row>
    <row r="57" spans="1:2" x14ac:dyDescent="0.35">
      <c r="A57" t="s">
        <v>67</v>
      </c>
      <c r="B57" s="2">
        <v>30.167000000000002</v>
      </c>
    </row>
    <row r="58" spans="1:2" x14ac:dyDescent="0.35">
      <c r="A58" t="s">
        <v>68</v>
      </c>
      <c r="B58" s="2" t="s">
        <v>579</v>
      </c>
    </row>
    <row r="59" spans="1:2" x14ac:dyDescent="0.35">
      <c r="A59" t="s">
        <v>69</v>
      </c>
      <c r="B59" s="2">
        <v>30.113</v>
      </c>
    </row>
    <row r="60" spans="1:2" x14ac:dyDescent="0.35">
      <c r="A60" t="s">
        <v>70</v>
      </c>
      <c r="B60" s="2">
        <v>30.187999999999999</v>
      </c>
    </row>
    <row r="61" spans="1:2" x14ac:dyDescent="0.35">
      <c r="A61" t="s">
        <v>71</v>
      </c>
      <c r="B61" s="2" t="s">
        <v>582</v>
      </c>
    </row>
    <row r="62" spans="1:2" x14ac:dyDescent="0.35">
      <c r="A62" t="s">
        <v>72</v>
      </c>
      <c r="B62" s="2">
        <v>29.521999999999998</v>
      </c>
    </row>
    <row r="63" spans="1:2" x14ac:dyDescent="0.35">
      <c r="A63" t="s">
        <v>73</v>
      </c>
      <c r="B63" s="2">
        <v>30.431000000000001</v>
      </c>
    </row>
    <row r="64" spans="1:2" x14ac:dyDescent="0.35">
      <c r="A64" t="s">
        <v>74</v>
      </c>
      <c r="B64" s="2" t="s">
        <v>624</v>
      </c>
    </row>
    <row r="65" spans="1:2" x14ac:dyDescent="0.35">
      <c r="A65" t="s">
        <v>75</v>
      </c>
      <c r="B65" s="2">
        <v>29.195</v>
      </c>
    </row>
    <row r="66" spans="1:2" x14ac:dyDescent="0.35">
      <c r="A66" t="s">
        <v>76</v>
      </c>
      <c r="B66" s="2">
        <v>30.971</v>
      </c>
    </row>
    <row r="67" spans="1:2" x14ac:dyDescent="0.35">
      <c r="A67" t="s">
        <v>77</v>
      </c>
      <c r="B67" s="2">
        <v>1</v>
      </c>
    </row>
    <row r="68" spans="1:2" x14ac:dyDescent="0.35">
      <c r="A68" t="s">
        <v>78</v>
      </c>
      <c r="B68" s="2">
        <v>2</v>
      </c>
    </row>
    <row r="69" spans="1:2" x14ac:dyDescent="0.35">
      <c r="A69" t="s">
        <v>79</v>
      </c>
      <c r="B69" s="2">
        <v>11</v>
      </c>
    </row>
    <row r="70" spans="1:2" x14ac:dyDescent="0.35">
      <c r="A70" t="s">
        <v>80</v>
      </c>
      <c r="B70" s="2" t="s">
        <v>491</v>
      </c>
    </row>
    <row r="71" spans="1:2" x14ac:dyDescent="0.35">
      <c r="A71" t="s">
        <v>81</v>
      </c>
      <c r="B71" s="2">
        <v>45</v>
      </c>
    </row>
    <row r="72" spans="1:2" x14ac:dyDescent="0.35">
      <c r="A72" t="s">
        <v>82</v>
      </c>
      <c r="B72" s="2">
        <v>45</v>
      </c>
    </row>
    <row r="73" spans="1:2" x14ac:dyDescent="0.35">
      <c r="A73" t="s">
        <v>83</v>
      </c>
      <c r="B73" s="2">
        <v>16</v>
      </c>
    </row>
    <row r="74" spans="1:2" x14ac:dyDescent="0.35">
      <c r="A74" t="s">
        <v>84</v>
      </c>
      <c r="B74" s="2" t="s">
        <v>485</v>
      </c>
    </row>
    <row r="75" spans="1:2" x14ac:dyDescent="0.35">
      <c r="A75" t="s">
        <v>85</v>
      </c>
      <c r="B75" s="2">
        <v>35.799999999999997</v>
      </c>
    </row>
    <row r="76" spans="1:2" x14ac:dyDescent="0.35">
      <c r="A76" t="s">
        <v>86</v>
      </c>
      <c r="B76" s="2">
        <v>19</v>
      </c>
    </row>
    <row r="77" spans="1:2" x14ac:dyDescent="0.35">
      <c r="A77" t="s">
        <v>87</v>
      </c>
      <c r="B77" s="2" t="s">
        <v>515</v>
      </c>
    </row>
    <row r="78" spans="1:2" x14ac:dyDescent="0.35">
      <c r="A78" t="s">
        <v>88</v>
      </c>
      <c r="B78" s="2">
        <v>-10</v>
      </c>
    </row>
    <row r="79" spans="1:2" x14ac:dyDescent="0.35">
      <c r="A79" t="s">
        <v>89</v>
      </c>
      <c r="B79" s="2">
        <v>-33</v>
      </c>
    </row>
    <row r="80" spans="1:2" x14ac:dyDescent="0.35">
      <c r="A80" t="s">
        <v>90</v>
      </c>
      <c r="B80" s="2">
        <v>1.5</v>
      </c>
    </row>
    <row r="81" spans="1:2" x14ac:dyDescent="0.35">
      <c r="A81" t="s">
        <v>91</v>
      </c>
      <c r="B81" s="2">
        <v>1.5</v>
      </c>
    </row>
    <row r="82" spans="1:2" x14ac:dyDescent="0.35">
      <c r="A82" t="s">
        <v>92</v>
      </c>
      <c r="B82" s="2">
        <v>1.5</v>
      </c>
    </row>
    <row r="83" spans="1:2" x14ac:dyDescent="0.35">
      <c r="A83" t="s">
        <v>93</v>
      </c>
      <c r="B83" s="2">
        <v>1.6</v>
      </c>
    </row>
    <row r="84" spans="1:2" x14ac:dyDescent="0.35">
      <c r="A84" t="s">
        <v>94</v>
      </c>
      <c r="B84" s="2">
        <v>2</v>
      </c>
    </row>
    <row r="85" spans="1:2" x14ac:dyDescent="0.35">
      <c r="A85" t="s">
        <v>95</v>
      </c>
      <c r="B85" s="2">
        <v>2</v>
      </c>
    </row>
    <row r="86" spans="1:2" x14ac:dyDescent="0.35">
      <c r="A86" t="s">
        <v>96</v>
      </c>
      <c r="B86" s="2">
        <v>2</v>
      </c>
    </row>
    <row r="87" spans="1:2" x14ac:dyDescent="0.35">
      <c r="A87" t="s">
        <v>97</v>
      </c>
      <c r="B87" s="2">
        <v>3</v>
      </c>
    </row>
    <row r="88" spans="1:2" x14ac:dyDescent="0.35">
      <c r="A88" t="s">
        <v>98</v>
      </c>
      <c r="B88" s="2">
        <v>8.8800000000000008</v>
      </c>
    </row>
    <row r="89" spans="1:2" x14ac:dyDescent="0.35">
      <c r="A89" t="s">
        <v>99</v>
      </c>
      <c r="B89" s="2">
        <v>0.01</v>
      </c>
    </row>
    <row r="90" spans="1:2" x14ac:dyDescent="0.35">
      <c r="A90" t="s">
        <v>100</v>
      </c>
      <c r="B90" s="2">
        <v>0.77</v>
      </c>
    </row>
    <row r="91" spans="1:2" x14ac:dyDescent="0.35">
      <c r="A91" t="s">
        <v>101</v>
      </c>
      <c r="B91" s="2">
        <v>0</v>
      </c>
    </row>
    <row r="92" spans="1:2" x14ac:dyDescent="0.35">
      <c r="A92" t="s">
        <v>102</v>
      </c>
      <c r="B92" s="2">
        <v>0</v>
      </c>
    </row>
    <row r="93" spans="1:2" x14ac:dyDescent="0.35">
      <c r="A93" t="s">
        <v>103</v>
      </c>
      <c r="B93" s="2">
        <v>0.01</v>
      </c>
    </row>
    <row r="94" spans="1:2" x14ac:dyDescent="0.35">
      <c r="A94" t="s">
        <v>104</v>
      </c>
      <c r="B94" s="2" t="s">
        <v>533</v>
      </c>
    </row>
    <row r="95" spans="1:2" x14ac:dyDescent="0.35">
      <c r="A95" t="s">
        <v>105</v>
      </c>
      <c r="B95" s="2">
        <v>0</v>
      </c>
    </row>
    <row r="96" spans="1:2" x14ac:dyDescent="0.35">
      <c r="A96" t="s">
        <v>106</v>
      </c>
      <c r="B96" s="2">
        <v>1.35</v>
      </c>
    </row>
    <row r="97" spans="1:2" x14ac:dyDescent="0.35">
      <c r="A97" t="s">
        <v>107</v>
      </c>
      <c r="B97" s="2">
        <v>1.35</v>
      </c>
    </row>
    <row r="98" spans="1:2" x14ac:dyDescent="0.35">
      <c r="A98" t="s">
        <v>108</v>
      </c>
      <c r="B98" s="2">
        <v>30.2</v>
      </c>
    </row>
    <row r="99" spans="1:2" x14ac:dyDescent="0.35">
      <c r="A99" t="s">
        <v>109</v>
      </c>
      <c r="B99" s="2">
        <v>30</v>
      </c>
    </row>
    <row r="100" spans="1:2" x14ac:dyDescent="0.35">
      <c r="A100" t="s">
        <v>110</v>
      </c>
      <c r="B100" s="2" t="s">
        <v>592</v>
      </c>
    </row>
    <row r="101" spans="1:2" x14ac:dyDescent="0.35">
      <c r="A101" t="s">
        <v>111</v>
      </c>
      <c r="B101" s="2">
        <v>21</v>
      </c>
    </row>
    <row r="102" spans="1:2" x14ac:dyDescent="0.35">
      <c r="A102" t="s">
        <v>112</v>
      </c>
      <c r="B102" s="2" t="s">
        <v>625</v>
      </c>
    </row>
    <row r="103" spans="1:2" x14ac:dyDescent="0.35">
      <c r="A103" t="s">
        <v>113</v>
      </c>
      <c r="B103" s="2">
        <v>39</v>
      </c>
    </row>
    <row r="104" spans="1:2" x14ac:dyDescent="0.35">
      <c r="A104" t="s">
        <v>114</v>
      </c>
      <c r="B104" s="2">
        <v>0</v>
      </c>
    </row>
    <row r="105" spans="1:2" x14ac:dyDescent="0.35">
      <c r="A105" t="s">
        <v>115</v>
      </c>
      <c r="B105" s="2">
        <v>39</v>
      </c>
    </row>
    <row r="106" spans="1:2" x14ac:dyDescent="0.35">
      <c r="A106" t="s">
        <v>116</v>
      </c>
      <c r="B106" s="2">
        <v>-24</v>
      </c>
    </row>
    <row r="107" spans="1:2" x14ac:dyDescent="0.35">
      <c r="A107" t="s">
        <v>117</v>
      </c>
      <c r="B107" s="2">
        <v>36.299999999999997</v>
      </c>
    </row>
    <row r="108" spans="1:2" x14ac:dyDescent="0.35">
      <c r="A108" t="s">
        <v>118</v>
      </c>
      <c r="B108" s="2">
        <v>36.1</v>
      </c>
    </row>
    <row r="109" spans="1:2" x14ac:dyDescent="0.35">
      <c r="A109" t="s">
        <v>119</v>
      </c>
      <c r="B109" s="2">
        <v>36</v>
      </c>
    </row>
    <row r="110" spans="1:2" x14ac:dyDescent="0.35">
      <c r="A110" t="s">
        <v>120</v>
      </c>
      <c r="B110" s="2" t="s">
        <v>555</v>
      </c>
    </row>
    <row r="111" spans="1:2" x14ac:dyDescent="0.35">
      <c r="A111" t="s">
        <v>121</v>
      </c>
      <c r="B111" s="2">
        <v>45</v>
      </c>
    </row>
    <row r="112" spans="1:2" x14ac:dyDescent="0.35">
      <c r="A112" t="s">
        <v>122</v>
      </c>
      <c r="B112" s="2">
        <v>45</v>
      </c>
    </row>
    <row r="113" spans="1:2" x14ac:dyDescent="0.35">
      <c r="A113" t="s">
        <v>123</v>
      </c>
      <c r="B113" s="2">
        <v>65.5</v>
      </c>
    </row>
    <row r="114" spans="1:2" x14ac:dyDescent="0.35">
      <c r="A114" t="s">
        <v>124</v>
      </c>
      <c r="B114" s="2">
        <v>35.5</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B120"/>
  <sheetViews>
    <sheetView workbookViewId="0">
      <selection activeCell="C1" sqref="C1"/>
    </sheetView>
  </sheetViews>
  <sheetFormatPr defaultRowHeight="12.75" x14ac:dyDescent="0.35"/>
  <cols>
    <col min="1" max="1" width="35" bestFit="1" customWidth="1"/>
    <col min="2" max="2" width="36.33203125" style="2" bestFit="1" customWidth="1"/>
  </cols>
  <sheetData>
    <row r="1" spans="1:2" x14ac:dyDescent="0.35">
      <c r="A1" t="s">
        <v>7</v>
      </c>
      <c r="B1" s="2" t="s">
        <v>200</v>
      </c>
    </row>
    <row r="2" spans="1:2" x14ac:dyDescent="0.35">
      <c r="A2" t="s">
        <v>9</v>
      </c>
      <c r="B2" s="2" t="s">
        <v>363</v>
      </c>
    </row>
    <row r="3" spans="1:2" x14ac:dyDescent="0.35">
      <c r="A3" t="s">
        <v>10</v>
      </c>
      <c r="B3" s="2" t="s">
        <v>11</v>
      </c>
    </row>
    <row r="4" spans="1:2" x14ac:dyDescent="0.35">
      <c r="A4" t="s">
        <v>12</v>
      </c>
      <c r="B4" s="2" t="s">
        <v>201</v>
      </c>
    </row>
    <row r="5" spans="1:2" x14ac:dyDescent="0.35">
      <c r="A5" t="s">
        <v>13</v>
      </c>
      <c r="B5" s="2" t="s">
        <v>202</v>
      </c>
    </row>
    <row r="6" spans="1:2" x14ac:dyDescent="0.35">
      <c r="A6" t="s">
        <v>14</v>
      </c>
      <c r="B6" s="2" t="s">
        <v>203</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560</v>
      </c>
    </row>
    <row r="14" spans="1:2" x14ac:dyDescent="0.35">
      <c r="A14" t="s">
        <v>22</v>
      </c>
      <c r="B14" s="2" t="s">
        <v>573</v>
      </c>
    </row>
    <row r="15" spans="1:2" x14ac:dyDescent="0.35">
      <c r="A15" t="s">
        <v>23</v>
      </c>
      <c r="B15" s="2" t="s">
        <v>648</v>
      </c>
    </row>
    <row r="16" spans="1:2" x14ac:dyDescent="0.35">
      <c r="A16" t="s">
        <v>24</v>
      </c>
      <c r="B16" s="2" t="s">
        <v>562</v>
      </c>
    </row>
    <row r="17" spans="1:2" x14ac:dyDescent="0.35">
      <c r="A17" t="s">
        <v>25</v>
      </c>
      <c r="B17" s="2">
        <v>14.3</v>
      </c>
    </row>
    <row r="18" spans="1:2" x14ac:dyDescent="0.35">
      <c r="A18" t="s">
        <v>26</v>
      </c>
      <c r="B18" s="2" t="s">
        <v>27</v>
      </c>
    </row>
    <row r="19" spans="1:2" x14ac:dyDescent="0.35">
      <c r="A19" t="s">
        <v>28</v>
      </c>
      <c r="B19" s="2">
        <v>8.0399999999999999E-2</v>
      </c>
    </row>
    <row r="20" spans="1:2" x14ac:dyDescent="0.35">
      <c r="A20" t="s">
        <v>29</v>
      </c>
      <c r="B20" s="2" t="s">
        <v>30</v>
      </c>
    </row>
    <row r="21" spans="1:2" x14ac:dyDescent="0.35">
      <c r="A21" t="s">
        <v>31</v>
      </c>
      <c r="B21" s="2">
        <v>70.400000000000006</v>
      </c>
    </row>
    <row r="22" spans="1:2" x14ac:dyDescent="0.35">
      <c r="A22" t="s">
        <v>32</v>
      </c>
      <c r="B22" s="2">
        <v>70.400000000000006</v>
      </c>
    </row>
    <row r="23" spans="1:2" x14ac:dyDescent="0.35">
      <c r="A23" t="s">
        <v>33</v>
      </c>
      <c r="B23" s="2" t="s">
        <v>769</v>
      </c>
    </row>
    <row r="24" spans="1:2" x14ac:dyDescent="0.35">
      <c r="A24" t="s">
        <v>34</v>
      </c>
      <c r="B24" s="2">
        <v>64.2</v>
      </c>
    </row>
    <row r="25" spans="1:2" x14ac:dyDescent="0.35">
      <c r="A25" t="s">
        <v>35</v>
      </c>
      <c r="B25" s="2" t="s">
        <v>560</v>
      </c>
    </row>
    <row r="26" spans="1:2" x14ac:dyDescent="0.35">
      <c r="A26" t="s">
        <v>36</v>
      </c>
      <c r="B26" s="2">
        <v>70.5</v>
      </c>
    </row>
    <row r="27" spans="1:2" x14ac:dyDescent="0.35">
      <c r="A27" t="s">
        <v>37</v>
      </c>
      <c r="B27" s="2">
        <v>62.2</v>
      </c>
    </row>
    <row r="28" spans="1:2" x14ac:dyDescent="0.35">
      <c r="A28" t="s">
        <v>38</v>
      </c>
      <c r="B28" s="2">
        <v>70.8</v>
      </c>
    </row>
    <row r="29" spans="1:2" x14ac:dyDescent="0.35">
      <c r="A29" t="s">
        <v>39</v>
      </c>
      <c r="B29" s="2">
        <v>56.2</v>
      </c>
    </row>
    <row r="30" spans="1:2" x14ac:dyDescent="0.35">
      <c r="A30" t="s">
        <v>40</v>
      </c>
      <c r="B30" s="2">
        <v>36.299999999999997</v>
      </c>
    </row>
    <row r="31" spans="1:2" x14ac:dyDescent="0.35">
      <c r="A31" t="s">
        <v>41</v>
      </c>
      <c r="B31" s="2">
        <v>36.299999999999997</v>
      </c>
    </row>
    <row r="32" spans="1:2" x14ac:dyDescent="0.35">
      <c r="A32" t="s">
        <v>42</v>
      </c>
      <c r="B32" s="2">
        <v>24.7</v>
      </c>
    </row>
    <row r="33" spans="1:2" x14ac:dyDescent="0.35">
      <c r="A33" t="s">
        <v>43</v>
      </c>
      <c r="B33" s="2" t="s">
        <v>771</v>
      </c>
    </row>
    <row r="34" spans="1:2" x14ac:dyDescent="0.35">
      <c r="A34" t="s">
        <v>44</v>
      </c>
      <c r="B34" s="2" t="s">
        <v>717</v>
      </c>
    </row>
    <row r="35" spans="1:2" x14ac:dyDescent="0.35">
      <c r="A35" t="s">
        <v>45</v>
      </c>
      <c r="B35" s="2">
        <v>53.3</v>
      </c>
    </row>
    <row r="36" spans="1:2" x14ac:dyDescent="0.35">
      <c r="A36" t="s">
        <v>46</v>
      </c>
      <c r="B36" s="2">
        <v>8.3000000000000007</v>
      </c>
    </row>
    <row r="37" spans="1:2" x14ac:dyDescent="0.35">
      <c r="A37" t="s">
        <v>47</v>
      </c>
      <c r="B37" s="2">
        <v>53.3</v>
      </c>
    </row>
    <row r="38" spans="1:2" x14ac:dyDescent="0.35">
      <c r="A38" t="s">
        <v>48</v>
      </c>
      <c r="B38" s="2">
        <v>-17</v>
      </c>
    </row>
    <row r="39" spans="1:2" x14ac:dyDescent="0.35">
      <c r="A39" t="s">
        <v>49</v>
      </c>
      <c r="B39" s="2">
        <v>35</v>
      </c>
    </row>
    <row r="40" spans="1:2" x14ac:dyDescent="0.35">
      <c r="A40" t="s">
        <v>50</v>
      </c>
      <c r="B40" s="2">
        <v>36</v>
      </c>
    </row>
    <row r="41" spans="1:2" x14ac:dyDescent="0.35">
      <c r="A41" t="s">
        <v>51</v>
      </c>
      <c r="B41" s="2" t="s">
        <v>668</v>
      </c>
    </row>
    <row r="42" spans="1:2" x14ac:dyDescent="0.35">
      <c r="A42" t="s">
        <v>52</v>
      </c>
      <c r="B42" s="2">
        <v>32</v>
      </c>
    </row>
    <row r="43" spans="1:2" x14ac:dyDescent="0.35">
      <c r="A43" t="s">
        <v>53</v>
      </c>
      <c r="B43" s="2" t="s">
        <v>479</v>
      </c>
    </row>
    <row r="44" spans="1:2" x14ac:dyDescent="0.35">
      <c r="A44" t="s">
        <v>54</v>
      </c>
      <c r="B44" s="2">
        <v>51</v>
      </c>
    </row>
    <row r="45" spans="1:2" x14ac:dyDescent="0.35">
      <c r="A45" t="s">
        <v>55</v>
      </c>
      <c r="B45" s="2">
        <v>27</v>
      </c>
    </row>
    <row r="46" spans="1:2" x14ac:dyDescent="0.35">
      <c r="A46" t="s">
        <v>56</v>
      </c>
      <c r="B46" s="2">
        <v>52</v>
      </c>
    </row>
    <row r="47" spans="1:2" x14ac:dyDescent="0.35">
      <c r="A47" t="s">
        <v>57</v>
      </c>
      <c r="B47" s="2">
        <v>17</v>
      </c>
    </row>
    <row r="48" spans="1:2" x14ac:dyDescent="0.35">
      <c r="A48" t="s">
        <v>58</v>
      </c>
      <c r="B48" s="2">
        <v>73</v>
      </c>
    </row>
    <row r="49" spans="1:2" x14ac:dyDescent="0.35">
      <c r="A49" t="s">
        <v>59</v>
      </c>
      <c r="B49" s="2">
        <v>67</v>
      </c>
    </row>
    <row r="50" spans="1:2" x14ac:dyDescent="0.35">
      <c r="A50" t="s">
        <v>60</v>
      </c>
      <c r="B50" s="2" t="s">
        <v>566</v>
      </c>
    </row>
    <row r="51" spans="1:2" x14ac:dyDescent="0.35">
      <c r="A51" t="s">
        <v>61</v>
      </c>
      <c r="B51" s="2">
        <v>93</v>
      </c>
    </row>
    <row r="52" spans="1:2" x14ac:dyDescent="0.35">
      <c r="A52" t="s">
        <v>62</v>
      </c>
      <c r="B52" s="2" t="s">
        <v>512</v>
      </c>
    </row>
    <row r="53" spans="1:2" x14ac:dyDescent="0.35">
      <c r="A53" t="s">
        <v>63</v>
      </c>
      <c r="B53" s="2">
        <v>95</v>
      </c>
    </row>
    <row r="54" spans="1:2" x14ac:dyDescent="0.35">
      <c r="A54" t="s">
        <v>64</v>
      </c>
      <c r="B54" s="2">
        <v>42</v>
      </c>
    </row>
    <row r="55" spans="1:2" x14ac:dyDescent="0.35">
      <c r="A55" t="s">
        <v>65</v>
      </c>
      <c r="B55" s="2">
        <v>97</v>
      </c>
    </row>
    <row r="56" spans="1:2" x14ac:dyDescent="0.35">
      <c r="A56" t="s">
        <v>66</v>
      </c>
      <c r="B56" s="2">
        <v>32</v>
      </c>
    </row>
    <row r="57" spans="1:2" x14ac:dyDescent="0.35">
      <c r="A57" t="s">
        <v>67</v>
      </c>
      <c r="B57" s="2">
        <v>30.21</v>
      </c>
    </row>
    <row r="58" spans="1:2" x14ac:dyDescent="0.35">
      <c r="A58" t="s">
        <v>68</v>
      </c>
      <c r="B58" s="2" t="s">
        <v>579</v>
      </c>
    </row>
    <row r="59" spans="1:2" x14ac:dyDescent="0.35">
      <c r="A59" t="s">
        <v>69</v>
      </c>
      <c r="B59" s="2">
        <v>30.146999999999998</v>
      </c>
    </row>
    <row r="60" spans="1:2" x14ac:dyDescent="0.35">
      <c r="A60" t="s">
        <v>70</v>
      </c>
      <c r="B60" s="2">
        <v>30.238</v>
      </c>
    </row>
    <row r="61" spans="1:2" x14ac:dyDescent="0.35">
      <c r="A61" t="s">
        <v>71</v>
      </c>
      <c r="B61" s="2" t="s">
        <v>718</v>
      </c>
    </row>
    <row r="62" spans="1:2" x14ac:dyDescent="0.35">
      <c r="A62" t="s">
        <v>72</v>
      </c>
      <c r="B62" s="2">
        <v>29.495999999999999</v>
      </c>
    </row>
    <row r="63" spans="1:2" x14ac:dyDescent="0.35">
      <c r="A63" t="s">
        <v>73</v>
      </c>
      <c r="B63" s="2">
        <v>30.475000000000001</v>
      </c>
    </row>
    <row r="64" spans="1:2" x14ac:dyDescent="0.35">
      <c r="A64" t="s">
        <v>74</v>
      </c>
      <c r="B64" s="2" t="s">
        <v>719</v>
      </c>
    </row>
    <row r="65" spans="1:2" x14ac:dyDescent="0.35">
      <c r="A65" t="s">
        <v>75</v>
      </c>
      <c r="B65" s="2">
        <v>29.213000000000001</v>
      </c>
    </row>
    <row r="66" spans="1:2" x14ac:dyDescent="0.35">
      <c r="A66" t="s">
        <v>76</v>
      </c>
      <c r="B66" s="2">
        <v>31.056999999999999</v>
      </c>
    </row>
    <row r="67" spans="1:2" x14ac:dyDescent="0.35">
      <c r="A67" t="s">
        <v>77</v>
      </c>
      <c r="B67" s="2">
        <v>3</v>
      </c>
    </row>
    <row r="68" spans="1:2" x14ac:dyDescent="0.35">
      <c r="A68" t="s">
        <v>78</v>
      </c>
      <c r="B68" s="2">
        <v>1</v>
      </c>
    </row>
    <row r="69" spans="1:2" x14ac:dyDescent="0.35">
      <c r="A69" t="s">
        <v>79</v>
      </c>
      <c r="B69" s="2">
        <v>9</v>
      </c>
    </row>
    <row r="70" spans="1:2" x14ac:dyDescent="0.35">
      <c r="A70" t="s">
        <v>80</v>
      </c>
      <c r="B70" s="2" t="s">
        <v>529</v>
      </c>
    </row>
    <row r="71" spans="1:2" x14ac:dyDescent="0.35">
      <c r="A71" t="s">
        <v>81</v>
      </c>
      <c r="B71" s="2">
        <v>55</v>
      </c>
    </row>
    <row r="72" spans="1:2" x14ac:dyDescent="0.35">
      <c r="A72" t="s">
        <v>82</v>
      </c>
      <c r="B72" s="2">
        <v>56</v>
      </c>
    </row>
    <row r="73" spans="1:2" x14ac:dyDescent="0.35">
      <c r="A73" t="s">
        <v>83</v>
      </c>
      <c r="B73" s="2">
        <v>157</v>
      </c>
    </row>
    <row r="74" spans="1:2" x14ac:dyDescent="0.35">
      <c r="A74" t="s">
        <v>84</v>
      </c>
      <c r="B74" s="2" t="s">
        <v>476</v>
      </c>
    </row>
    <row r="75" spans="1:2" x14ac:dyDescent="0.35">
      <c r="A75" t="s">
        <v>85</v>
      </c>
      <c r="B75" s="2">
        <v>36.299999999999997</v>
      </c>
    </row>
    <row r="76" spans="1:2" x14ac:dyDescent="0.35">
      <c r="A76" t="s">
        <v>86</v>
      </c>
      <c r="B76" s="2">
        <v>21</v>
      </c>
    </row>
    <row r="77" spans="1:2" x14ac:dyDescent="0.35">
      <c r="A77" t="s">
        <v>87</v>
      </c>
      <c r="B77" s="2" t="s">
        <v>631</v>
      </c>
    </row>
    <row r="78" spans="1:2" x14ac:dyDescent="0.35">
      <c r="A78" t="s">
        <v>88</v>
      </c>
      <c r="B78" s="2">
        <v>3</v>
      </c>
    </row>
    <row r="79" spans="1:2" x14ac:dyDescent="0.35">
      <c r="A79" t="s">
        <v>89</v>
      </c>
      <c r="B79" s="2">
        <v>-29</v>
      </c>
    </row>
    <row r="80" spans="1:2" x14ac:dyDescent="0.35">
      <c r="A80" t="s">
        <v>90</v>
      </c>
      <c r="B80" s="2">
        <v>3.5</v>
      </c>
    </row>
    <row r="81" spans="1:2" x14ac:dyDescent="0.35">
      <c r="A81" t="s">
        <v>91</v>
      </c>
      <c r="B81" s="2">
        <v>2.5</v>
      </c>
    </row>
    <row r="82" spans="1:2" x14ac:dyDescent="0.35">
      <c r="A82" t="s">
        <v>92</v>
      </c>
      <c r="B82" s="2">
        <v>1.7</v>
      </c>
    </row>
    <row r="83" spans="1:2" x14ac:dyDescent="0.35">
      <c r="A83" t="s">
        <v>93</v>
      </c>
      <c r="B83" s="2">
        <v>1.4</v>
      </c>
    </row>
    <row r="84" spans="1:2" x14ac:dyDescent="0.35">
      <c r="A84" t="s">
        <v>94</v>
      </c>
      <c r="B84" s="2">
        <v>5</v>
      </c>
    </row>
    <row r="85" spans="1:2" x14ac:dyDescent="0.35">
      <c r="A85" t="s">
        <v>95</v>
      </c>
      <c r="B85" s="2">
        <v>5</v>
      </c>
    </row>
    <row r="86" spans="1:2" x14ac:dyDescent="0.35">
      <c r="A86" t="s">
        <v>96</v>
      </c>
      <c r="B86" s="2">
        <v>5</v>
      </c>
    </row>
    <row r="87" spans="1:2" x14ac:dyDescent="0.35">
      <c r="A87" t="s">
        <v>97</v>
      </c>
      <c r="B87" s="2">
        <v>5</v>
      </c>
    </row>
    <row r="88" spans="1:2" x14ac:dyDescent="0.35">
      <c r="A88" t="s">
        <v>98</v>
      </c>
      <c r="B88" s="2">
        <v>11.87</v>
      </c>
    </row>
    <row r="89" spans="1:2" x14ac:dyDescent="0.35">
      <c r="A89" t="s">
        <v>99</v>
      </c>
      <c r="B89" s="2">
        <v>0.2</v>
      </c>
    </row>
    <row r="90" spans="1:2" x14ac:dyDescent="0.35">
      <c r="A90" t="s">
        <v>100</v>
      </c>
      <c r="B90" s="2">
        <v>1.68</v>
      </c>
    </row>
    <row r="91" spans="1:2" x14ac:dyDescent="0.35">
      <c r="A91" t="s">
        <v>101</v>
      </c>
      <c r="B91" s="2">
        <v>1.36</v>
      </c>
    </row>
    <row r="92" spans="1:2" x14ac:dyDescent="0.35">
      <c r="A92" t="s">
        <v>102</v>
      </c>
      <c r="B92" s="2">
        <v>0</v>
      </c>
    </row>
    <row r="93" spans="1:2" x14ac:dyDescent="0.35">
      <c r="A93" t="s">
        <v>103</v>
      </c>
      <c r="B93" s="2">
        <v>0.14000000000000001</v>
      </c>
    </row>
    <row r="94" spans="1:2" x14ac:dyDescent="0.35">
      <c r="A94" t="s">
        <v>104</v>
      </c>
      <c r="B94" s="2" t="s">
        <v>720</v>
      </c>
    </row>
    <row r="95" spans="1:2" x14ac:dyDescent="0.35">
      <c r="A95" t="s">
        <v>105</v>
      </c>
      <c r="B95" s="2">
        <v>0</v>
      </c>
    </row>
    <row r="96" spans="1:2" x14ac:dyDescent="0.35">
      <c r="A96" t="s">
        <v>106</v>
      </c>
      <c r="B96" s="2">
        <v>2.25</v>
      </c>
    </row>
    <row r="97" spans="1:2" x14ac:dyDescent="0.35">
      <c r="A97" t="s">
        <v>107</v>
      </c>
      <c r="B97" s="2">
        <v>72</v>
      </c>
    </row>
    <row r="98" spans="1:2" x14ac:dyDescent="0.35">
      <c r="A98" t="s">
        <v>108</v>
      </c>
      <c r="B98" s="2">
        <v>28.5</v>
      </c>
    </row>
    <row r="99" spans="1:2" x14ac:dyDescent="0.35">
      <c r="A99" t="s">
        <v>109</v>
      </c>
      <c r="B99" s="2">
        <v>29</v>
      </c>
    </row>
    <row r="100" spans="1:2" x14ac:dyDescent="0.35">
      <c r="A100" t="s">
        <v>110</v>
      </c>
      <c r="B100" s="2" t="s">
        <v>769</v>
      </c>
    </row>
    <row r="101" spans="1:2" x14ac:dyDescent="0.35">
      <c r="A101" t="s">
        <v>111</v>
      </c>
      <c r="B101" s="2">
        <v>17</v>
      </c>
    </row>
    <row r="102" spans="1:2" x14ac:dyDescent="0.35">
      <c r="A102" t="s">
        <v>112</v>
      </c>
      <c r="B102" s="2" t="s">
        <v>521</v>
      </c>
    </row>
    <row r="103" spans="1:2" x14ac:dyDescent="0.35">
      <c r="A103" t="s">
        <v>113</v>
      </c>
      <c r="B103" s="2">
        <v>38</v>
      </c>
    </row>
    <row r="104" spans="1:2" x14ac:dyDescent="0.35">
      <c r="A104" t="s">
        <v>114</v>
      </c>
      <c r="B104" s="2">
        <v>5</v>
      </c>
    </row>
    <row r="105" spans="1:2" x14ac:dyDescent="0.35">
      <c r="A105" t="s">
        <v>115</v>
      </c>
      <c r="B105" s="2">
        <v>38</v>
      </c>
    </row>
    <row r="106" spans="1:2" x14ac:dyDescent="0.35">
      <c r="A106" t="s">
        <v>116</v>
      </c>
      <c r="B106" s="2">
        <v>-20</v>
      </c>
    </row>
    <row r="107" spans="1:2" x14ac:dyDescent="0.35">
      <c r="A107" t="s">
        <v>117</v>
      </c>
      <c r="B107" s="2">
        <v>41.4</v>
      </c>
    </row>
    <row r="108" spans="1:2" x14ac:dyDescent="0.35">
      <c r="A108" t="s">
        <v>118</v>
      </c>
      <c r="B108" s="2">
        <v>35.799999999999997</v>
      </c>
    </row>
    <row r="109" spans="1:2" x14ac:dyDescent="0.35">
      <c r="A109" t="s">
        <v>119</v>
      </c>
      <c r="B109" s="2">
        <v>36</v>
      </c>
    </row>
    <row r="110" spans="1:2" x14ac:dyDescent="0.35">
      <c r="A110" t="s">
        <v>120</v>
      </c>
      <c r="B110" s="2" t="s">
        <v>769</v>
      </c>
    </row>
    <row r="111" spans="1:2" x14ac:dyDescent="0.35">
      <c r="A111" t="s">
        <v>121</v>
      </c>
      <c r="B111" s="2">
        <v>52</v>
      </c>
    </row>
    <row r="112" spans="1:2" x14ac:dyDescent="0.35">
      <c r="A112" t="s">
        <v>122</v>
      </c>
      <c r="B112" s="2">
        <v>52</v>
      </c>
    </row>
    <row r="113" spans="1:2" x14ac:dyDescent="0.35">
      <c r="A113" t="s">
        <v>123</v>
      </c>
      <c r="B113" s="2">
        <v>67.599999999999994</v>
      </c>
    </row>
    <row r="114" spans="1:2" x14ac:dyDescent="0.35">
      <c r="A114" t="s">
        <v>124</v>
      </c>
      <c r="B114" s="2">
        <v>35.799999999999997</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1"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171</v>
      </c>
    </row>
    <row r="2" spans="1:2" x14ac:dyDescent="0.35">
      <c r="A2" t="s">
        <v>9</v>
      </c>
      <c r="B2" s="2" t="s">
        <v>172</v>
      </c>
    </row>
    <row r="3" spans="1:2" x14ac:dyDescent="0.35">
      <c r="A3" t="s">
        <v>10</v>
      </c>
      <c r="B3" s="2" t="s">
        <v>11</v>
      </c>
    </row>
    <row r="4" spans="1:2" x14ac:dyDescent="0.35">
      <c r="A4" t="s">
        <v>12</v>
      </c>
      <c r="B4" s="2" t="s">
        <v>173</v>
      </c>
    </row>
    <row r="5" spans="1:2" x14ac:dyDescent="0.35">
      <c r="A5" t="s">
        <v>13</v>
      </c>
      <c r="B5" s="2" t="s">
        <v>174</v>
      </c>
    </row>
    <row r="6" spans="1:2" x14ac:dyDescent="0.35">
      <c r="A6" t="s">
        <v>14</v>
      </c>
      <c r="B6" s="2" t="s">
        <v>175</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560</v>
      </c>
    </row>
    <row r="14" spans="1:2" x14ac:dyDescent="0.35">
      <c r="A14" t="s">
        <v>22</v>
      </c>
      <c r="B14" s="2" t="s">
        <v>573</v>
      </c>
    </row>
    <row r="15" spans="1:2" x14ac:dyDescent="0.35">
      <c r="A15" t="s">
        <v>23</v>
      </c>
      <c r="B15" s="2" t="s">
        <v>534</v>
      </c>
    </row>
    <row r="16" spans="1:2" x14ac:dyDescent="0.35">
      <c r="A16" t="s">
        <v>24</v>
      </c>
      <c r="B16" s="2" t="s">
        <v>562</v>
      </c>
    </row>
    <row r="17" spans="1:2" x14ac:dyDescent="0.35">
      <c r="A17" t="s">
        <v>25</v>
      </c>
      <c r="B17" s="2">
        <v>15.9</v>
      </c>
    </row>
    <row r="18" spans="1:2" x14ac:dyDescent="0.35">
      <c r="A18" t="s">
        <v>26</v>
      </c>
      <c r="B18" s="2" t="s">
        <v>27</v>
      </c>
    </row>
    <row r="19" spans="1:2" x14ac:dyDescent="0.35">
      <c r="A19" t="s">
        <v>28</v>
      </c>
      <c r="B19" s="2">
        <v>8.0399999999999999E-2</v>
      </c>
    </row>
    <row r="20" spans="1:2" x14ac:dyDescent="0.35">
      <c r="A20" t="s">
        <v>29</v>
      </c>
      <c r="B20" s="2" t="s">
        <v>30</v>
      </c>
    </row>
    <row r="21" spans="1:2" x14ac:dyDescent="0.35">
      <c r="A21" t="s">
        <v>31</v>
      </c>
      <c r="B21" s="2">
        <v>75.5</v>
      </c>
    </row>
    <row r="22" spans="1:2" x14ac:dyDescent="0.35">
      <c r="A22" t="s">
        <v>32</v>
      </c>
      <c r="B22" s="2">
        <v>79.900000000000006</v>
      </c>
    </row>
    <row r="23" spans="1:2" x14ac:dyDescent="0.35">
      <c r="A23" t="s">
        <v>33</v>
      </c>
      <c r="B23" s="2" t="s">
        <v>626</v>
      </c>
    </row>
    <row r="24" spans="1:2" x14ac:dyDescent="0.35">
      <c r="A24" t="s">
        <v>34</v>
      </c>
      <c r="B24" s="2">
        <v>73.5</v>
      </c>
    </row>
    <row r="25" spans="1:2" x14ac:dyDescent="0.35">
      <c r="A25" t="s">
        <v>35</v>
      </c>
      <c r="B25" s="2" t="s">
        <v>752</v>
      </c>
    </row>
    <row r="26" spans="1:2" x14ac:dyDescent="0.35">
      <c r="A26" t="s">
        <v>36</v>
      </c>
      <c r="B26" s="2">
        <v>84.7</v>
      </c>
    </row>
    <row r="27" spans="1:2" x14ac:dyDescent="0.35">
      <c r="A27" t="s">
        <v>37</v>
      </c>
      <c r="B27" s="2">
        <v>57.2</v>
      </c>
    </row>
    <row r="28" spans="1:2" x14ac:dyDescent="0.35">
      <c r="A28" t="s">
        <v>38</v>
      </c>
      <c r="B28" s="2">
        <v>86.4</v>
      </c>
    </row>
    <row r="29" spans="1:2" x14ac:dyDescent="0.35">
      <c r="A29" t="s">
        <v>39</v>
      </c>
      <c r="B29" s="2">
        <v>57.2</v>
      </c>
    </row>
    <row r="30" spans="1:2" x14ac:dyDescent="0.35">
      <c r="A30" t="s">
        <v>40</v>
      </c>
      <c r="B30" s="2">
        <v>34.799999999999997</v>
      </c>
    </row>
    <row r="31" spans="1:2" x14ac:dyDescent="0.35">
      <c r="A31" t="s">
        <v>41</v>
      </c>
      <c r="B31" s="2">
        <v>35.200000000000003</v>
      </c>
    </row>
    <row r="32" spans="1:2" x14ac:dyDescent="0.35">
      <c r="A32" t="s">
        <v>42</v>
      </c>
      <c r="B32" s="2">
        <v>25.1</v>
      </c>
    </row>
    <row r="33" spans="1:2" x14ac:dyDescent="0.35">
      <c r="A33" t="s">
        <v>43</v>
      </c>
      <c r="B33" s="2" t="s">
        <v>750</v>
      </c>
    </row>
    <row r="34" spans="1:2" x14ac:dyDescent="0.35">
      <c r="A34" t="s">
        <v>44</v>
      </c>
      <c r="B34" s="2" t="s">
        <v>139</v>
      </c>
    </row>
    <row r="35" spans="1:2" x14ac:dyDescent="0.35">
      <c r="A35" t="s">
        <v>45</v>
      </c>
      <c r="B35" s="2">
        <v>52.5</v>
      </c>
    </row>
    <row r="36" spans="1:2" x14ac:dyDescent="0.35">
      <c r="A36" t="s">
        <v>46</v>
      </c>
      <c r="B36" s="2">
        <v>5.8</v>
      </c>
    </row>
    <row r="37" spans="1:2" x14ac:dyDescent="0.35">
      <c r="A37" t="s">
        <v>47</v>
      </c>
      <c r="B37" s="2">
        <v>52.5</v>
      </c>
    </row>
    <row r="38" spans="1:2" x14ac:dyDescent="0.35">
      <c r="A38" t="s">
        <v>48</v>
      </c>
      <c r="B38" s="2">
        <v>-21</v>
      </c>
    </row>
    <row r="39" spans="1:2" x14ac:dyDescent="0.35">
      <c r="A39" t="s">
        <v>49</v>
      </c>
      <c r="B39" s="2">
        <v>28</v>
      </c>
    </row>
    <row r="40" spans="1:2" x14ac:dyDescent="0.35">
      <c r="A40" t="s">
        <v>50</v>
      </c>
      <c r="B40" s="2">
        <v>30</v>
      </c>
    </row>
    <row r="41" spans="1:2" x14ac:dyDescent="0.35">
      <c r="A41" t="s">
        <v>51</v>
      </c>
      <c r="B41" s="2" t="s">
        <v>627</v>
      </c>
    </row>
    <row r="42" spans="1:2" x14ac:dyDescent="0.35">
      <c r="A42" t="s">
        <v>52</v>
      </c>
      <c r="B42" s="2">
        <v>20</v>
      </c>
    </row>
    <row r="43" spans="1:2" x14ac:dyDescent="0.35">
      <c r="A43" t="s">
        <v>53</v>
      </c>
      <c r="B43" s="2" t="s">
        <v>478</v>
      </c>
    </row>
    <row r="44" spans="1:2" x14ac:dyDescent="0.35">
      <c r="A44" t="s">
        <v>54</v>
      </c>
      <c r="B44" s="2">
        <v>35</v>
      </c>
    </row>
    <row r="45" spans="1:2" x14ac:dyDescent="0.35">
      <c r="A45" t="s">
        <v>55</v>
      </c>
      <c r="B45" s="2">
        <v>14</v>
      </c>
    </row>
    <row r="46" spans="1:2" x14ac:dyDescent="0.35">
      <c r="A46" t="s">
        <v>56</v>
      </c>
      <c r="B46" s="2">
        <v>43</v>
      </c>
    </row>
    <row r="47" spans="1:2" x14ac:dyDescent="0.35">
      <c r="A47" t="s">
        <v>57</v>
      </c>
      <c r="B47" s="2">
        <v>8</v>
      </c>
    </row>
    <row r="48" spans="1:2" x14ac:dyDescent="0.35">
      <c r="A48" t="s">
        <v>58</v>
      </c>
      <c r="B48" s="2">
        <v>78</v>
      </c>
    </row>
    <row r="49" spans="1:2" x14ac:dyDescent="0.35">
      <c r="A49" t="s">
        <v>59</v>
      </c>
      <c r="B49" s="2">
        <v>72</v>
      </c>
    </row>
    <row r="50" spans="1:2" x14ac:dyDescent="0.35">
      <c r="A50" t="s">
        <v>60</v>
      </c>
      <c r="B50" s="2" t="s">
        <v>628</v>
      </c>
    </row>
    <row r="51" spans="1:2" x14ac:dyDescent="0.35">
      <c r="A51" t="s">
        <v>61</v>
      </c>
      <c r="B51" s="2">
        <v>88</v>
      </c>
    </row>
    <row r="52" spans="1:2" x14ac:dyDescent="0.35">
      <c r="A52" t="s">
        <v>62</v>
      </c>
      <c r="B52" s="2" t="s">
        <v>580</v>
      </c>
    </row>
    <row r="53" spans="1:2" x14ac:dyDescent="0.35">
      <c r="A53" t="s">
        <v>63</v>
      </c>
      <c r="B53" s="2">
        <v>91</v>
      </c>
    </row>
    <row r="54" spans="1:2" x14ac:dyDescent="0.35">
      <c r="A54" t="s">
        <v>64</v>
      </c>
      <c r="B54" s="2">
        <v>45</v>
      </c>
    </row>
    <row r="55" spans="1:2" x14ac:dyDescent="0.35">
      <c r="A55" t="s">
        <v>65</v>
      </c>
      <c r="B55" s="2">
        <v>93</v>
      </c>
    </row>
    <row r="56" spans="1:2" x14ac:dyDescent="0.35">
      <c r="A56" t="s">
        <v>66</v>
      </c>
      <c r="B56" s="2">
        <v>42</v>
      </c>
    </row>
    <row r="57" spans="1:2" x14ac:dyDescent="0.35">
      <c r="A57" t="s">
        <v>67</v>
      </c>
      <c r="B57" s="2">
        <v>30.119</v>
      </c>
    </row>
    <row r="58" spans="1:2" x14ac:dyDescent="0.35">
      <c r="A58" t="s">
        <v>68</v>
      </c>
      <c r="B58" s="2" t="s">
        <v>579</v>
      </c>
    </row>
    <row r="59" spans="1:2" x14ac:dyDescent="0.35">
      <c r="A59" t="s">
        <v>69</v>
      </c>
      <c r="B59" s="2">
        <v>30.08</v>
      </c>
    </row>
    <row r="60" spans="1:2" x14ac:dyDescent="0.35">
      <c r="A60" t="s">
        <v>70</v>
      </c>
      <c r="B60" s="2">
        <v>30.148</v>
      </c>
    </row>
    <row r="61" spans="1:2" x14ac:dyDescent="0.35">
      <c r="A61" t="s">
        <v>71</v>
      </c>
      <c r="B61" s="2" t="s">
        <v>629</v>
      </c>
    </row>
    <row r="62" spans="1:2" x14ac:dyDescent="0.35">
      <c r="A62" t="s">
        <v>72</v>
      </c>
      <c r="B62" s="2">
        <v>29.43</v>
      </c>
    </row>
    <row r="63" spans="1:2" x14ac:dyDescent="0.35">
      <c r="A63" t="s">
        <v>73</v>
      </c>
      <c r="B63" s="2">
        <v>30.405000000000001</v>
      </c>
    </row>
    <row r="64" spans="1:2" x14ac:dyDescent="0.35">
      <c r="A64" t="s">
        <v>74</v>
      </c>
      <c r="B64" s="2" t="s">
        <v>630</v>
      </c>
    </row>
    <row r="65" spans="1:2" x14ac:dyDescent="0.35">
      <c r="A65" t="s">
        <v>75</v>
      </c>
      <c r="B65" s="2">
        <v>29.123999999999999</v>
      </c>
    </row>
    <row r="66" spans="1:2" x14ac:dyDescent="0.35">
      <c r="A66" t="s">
        <v>76</v>
      </c>
      <c r="B66" s="2">
        <v>31.004999999999999</v>
      </c>
    </row>
    <row r="67" spans="1:2" x14ac:dyDescent="0.35">
      <c r="A67" t="s">
        <v>77</v>
      </c>
      <c r="B67" s="2">
        <v>4</v>
      </c>
    </row>
    <row r="68" spans="1:2" x14ac:dyDescent="0.35">
      <c r="A68" t="s">
        <v>78</v>
      </c>
      <c r="B68" s="2">
        <v>3</v>
      </c>
    </row>
    <row r="69" spans="1:2" x14ac:dyDescent="0.35">
      <c r="A69" t="s">
        <v>79</v>
      </c>
      <c r="B69" s="2">
        <v>12</v>
      </c>
    </row>
    <row r="70" spans="1:2" x14ac:dyDescent="0.35">
      <c r="A70" t="s">
        <v>80</v>
      </c>
      <c r="B70" s="2" t="s">
        <v>631</v>
      </c>
    </row>
    <row r="71" spans="1:2" x14ac:dyDescent="0.35">
      <c r="A71" t="s">
        <v>81</v>
      </c>
      <c r="B71" s="2">
        <v>39</v>
      </c>
    </row>
    <row r="72" spans="1:2" x14ac:dyDescent="0.35">
      <c r="A72" t="s">
        <v>82</v>
      </c>
      <c r="B72" s="2">
        <v>39</v>
      </c>
    </row>
    <row r="73" spans="1:2" x14ac:dyDescent="0.35">
      <c r="A73" t="s">
        <v>83</v>
      </c>
      <c r="B73" s="2">
        <v>295</v>
      </c>
    </row>
    <row r="74" spans="1:2" x14ac:dyDescent="0.35">
      <c r="A74" t="s">
        <v>84</v>
      </c>
      <c r="B74" s="2" t="s">
        <v>495</v>
      </c>
    </row>
    <row r="75" spans="1:2" x14ac:dyDescent="0.35">
      <c r="A75" t="s">
        <v>85</v>
      </c>
      <c r="B75" s="2">
        <v>32.5</v>
      </c>
    </row>
    <row r="76" spans="1:2" x14ac:dyDescent="0.35">
      <c r="A76" t="s">
        <v>86</v>
      </c>
      <c r="B76" s="2">
        <v>22</v>
      </c>
    </row>
    <row r="77" spans="1:2" x14ac:dyDescent="0.35">
      <c r="A77" t="s">
        <v>87</v>
      </c>
      <c r="B77" s="2" t="s">
        <v>632</v>
      </c>
    </row>
    <row r="78" spans="1:2" x14ac:dyDescent="0.35">
      <c r="A78" t="s">
        <v>88</v>
      </c>
      <c r="B78" s="2">
        <v>2</v>
      </c>
    </row>
    <row r="79" spans="1:2" x14ac:dyDescent="0.35">
      <c r="A79" t="s">
        <v>89</v>
      </c>
      <c r="B79" s="2">
        <v>-24</v>
      </c>
    </row>
    <row r="80" spans="1:2" x14ac:dyDescent="0.35">
      <c r="A80" t="s">
        <v>90</v>
      </c>
      <c r="B80" s="2">
        <v>2.6</v>
      </c>
    </row>
    <row r="81" spans="1:2" x14ac:dyDescent="0.35">
      <c r="A81" t="s">
        <v>91</v>
      </c>
      <c r="B81" s="2">
        <v>2.8</v>
      </c>
    </row>
    <row r="82" spans="1:2" x14ac:dyDescent="0.35">
      <c r="A82" t="s">
        <v>92</v>
      </c>
      <c r="B82" s="2">
        <v>2.5</v>
      </c>
    </row>
    <row r="83" spans="1:2" x14ac:dyDescent="0.35">
      <c r="A83" t="s">
        <v>93</v>
      </c>
      <c r="B83" s="2">
        <v>2.5</v>
      </c>
    </row>
    <row r="84" spans="1:2" x14ac:dyDescent="0.35">
      <c r="A84" t="s">
        <v>94</v>
      </c>
      <c r="B84" s="2">
        <v>4</v>
      </c>
    </row>
    <row r="85" spans="1:2" x14ac:dyDescent="0.35">
      <c r="A85" t="s">
        <v>95</v>
      </c>
      <c r="B85" s="2">
        <v>4</v>
      </c>
    </row>
    <row r="86" spans="1:2" x14ac:dyDescent="0.35">
      <c r="A86" t="s">
        <v>96</v>
      </c>
      <c r="B86" s="2">
        <v>4</v>
      </c>
    </row>
    <row r="87" spans="1:2" x14ac:dyDescent="0.35">
      <c r="A87" t="s">
        <v>97</v>
      </c>
      <c r="B87" s="2">
        <v>5</v>
      </c>
    </row>
    <row r="88" spans="1:2" x14ac:dyDescent="0.35">
      <c r="A88" t="s">
        <v>98</v>
      </c>
      <c r="B88" s="2">
        <v>7.83</v>
      </c>
    </row>
    <row r="89" spans="1:2" x14ac:dyDescent="0.35">
      <c r="A89" t="s">
        <v>99</v>
      </c>
      <c r="B89" s="2">
        <v>0.02</v>
      </c>
    </row>
    <row r="90" spans="1:2" x14ac:dyDescent="0.35">
      <c r="A90" t="s">
        <v>100</v>
      </c>
      <c r="B90" s="2">
        <v>1</v>
      </c>
    </row>
    <row r="91" spans="1:2" x14ac:dyDescent="0.35">
      <c r="A91" t="s">
        <v>101</v>
      </c>
      <c r="B91" s="2">
        <v>0.44</v>
      </c>
    </row>
    <row r="92" spans="1:2" x14ac:dyDescent="0.35">
      <c r="A92" t="s">
        <v>102</v>
      </c>
      <c r="B92" s="2">
        <v>0</v>
      </c>
    </row>
    <row r="93" spans="1:2" x14ac:dyDescent="0.35">
      <c r="A93" t="s">
        <v>103</v>
      </c>
      <c r="B93" s="2">
        <v>0.01</v>
      </c>
    </row>
    <row r="94" spans="1:2" x14ac:dyDescent="0.35">
      <c r="A94" t="s">
        <v>104</v>
      </c>
      <c r="B94" s="2" t="s">
        <v>474</v>
      </c>
    </row>
    <row r="95" spans="1:2" x14ac:dyDescent="0.35">
      <c r="A95" t="s">
        <v>105</v>
      </c>
      <c r="B95" s="2">
        <v>0</v>
      </c>
    </row>
    <row r="96" spans="1:2" x14ac:dyDescent="0.35">
      <c r="A96" t="s">
        <v>106</v>
      </c>
      <c r="B96" s="2">
        <v>9.76</v>
      </c>
    </row>
    <row r="97" spans="1:2" x14ac:dyDescent="0.35">
      <c r="A97" t="s">
        <v>107</v>
      </c>
      <c r="B97" s="2">
        <v>9.76</v>
      </c>
    </row>
    <row r="98" spans="1:2" x14ac:dyDescent="0.35">
      <c r="A98" t="s">
        <v>108</v>
      </c>
      <c r="B98" s="2">
        <v>28.6</v>
      </c>
    </row>
    <row r="99" spans="1:2" x14ac:dyDescent="0.35">
      <c r="A99" t="s">
        <v>109</v>
      </c>
      <c r="B99" s="2">
        <v>29</v>
      </c>
    </row>
    <row r="100" spans="1:2" x14ac:dyDescent="0.35">
      <c r="A100" t="s">
        <v>110</v>
      </c>
      <c r="B100" s="2" t="s">
        <v>540</v>
      </c>
    </row>
    <row r="101" spans="1:2" x14ac:dyDescent="0.35">
      <c r="A101" t="s">
        <v>111</v>
      </c>
      <c r="B101" s="2">
        <v>19</v>
      </c>
    </row>
    <row r="102" spans="1:2" x14ac:dyDescent="0.35">
      <c r="A102" t="s">
        <v>112</v>
      </c>
      <c r="B102" s="2" t="s">
        <v>139</v>
      </c>
    </row>
    <row r="103" spans="1:2" x14ac:dyDescent="0.35">
      <c r="A103" t="s">
        <v>113</v>
      </c>
      <c r="B103" s="2">
        <v>39</v>
      </c>
    </row>
    <row r="104" spans="1:2" x14ac:dyDescent="0.35">
      <c r="A104" t="s">
        <v>114</v>
      </c>
      <c r="B104" s="2">
        <v>2</v>
      </c>
    </row>
    <row r="105" spans="1:2" x14ac:dyDescent="0.35">
      <c r="A105" t="s">
        <v>115</v>
      </c>
      <c r="B105" s="2">
        <v>39</v>
      </c>
    </row>
    <row r="106" spans="1:2" x14ac:dyDescent="0.35">
      <c r="A106" t="s">
        <v>116</v>
      </c>
      <c r="B106" s="2">
        <v>-26</v>
      </c>
    </row>
    <row r="107" spans="1:2" x14ac:dyDescent="0.35">
      <c r="A107" t="s">
        <v>117</v>
      </c>
      <c r="B107" s="2">
        <v>40.1</v>
      </c>
    </row>
    <row r="108" spans="1:2" x14ac:dyDescent="0.35">
      <c r="A108" t="s">
        <v>118</v>
      </c>
      <c r="B108" s="2">
        <v>34.4</v>
      </c>
    </row>
    <row r="109" spans="1:2" x14ac:dyDescent="0.35">
      <c r="A109" t="s">
        <v>119</v>
      </c>
      <c r="B109" s="2">
        <v>35</v>
      </c>
    </row>
    <row r="110" spans="1:2" x14ac:dyDescent="0.35">
      <c r="A110" t="s">
        <v>120</v>
      </c>
      <c r="B110" s="2" t="s">
        <v>633</v>
      </c>
    </row>
    <row r="111" spans="1:2" x14ac:dyDescent="0.35">
      <c r="A111" t="s">
        <v>121</v>
      </c>
      <c r="B111" s="2">
        <v>51</v>
      </c>
    </row>
    <row r="112" spans="1:2" x14ac:dyDescent="0.35">
      <c r="A112" t="s">
        <v>122</v>
      </c>
      <c r="B112" s="2">
        <v>51</v>
      </c>
    </row>
    <row r="113" spans="1:2" x14ac:dyDescent="0.35">
      <c r="A113" t="s">
        <v>123</v>
      </c>
      <c r="B113" s="2">
        <v>73.599999999999994</v>
      </c>
    </row>
    <row r="114" spans="1:2" x14ac:dyDescent="0.35">
      <c r="A114" t="s">
        <v>124</v>
      </c>
      <c r="B114" s="2">
        <v>32.1</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176</v>
      </c>
    </row>
    <row r="2" spans="1:2" x14ac:dyDescent="0.35">
      <c r="A2" t="s">
        <v>9</v>
      </c>
      <c r="B2" s="2" t="s">
        <v>177</v>
      </c>
    </row>
    <row r="3" spans="1:2" x14ac:dyDescent="0.35">
      <c r="A3" t="s">
        <v>10</v>
      </c>
      <c r="B3" s="2" t="s">
        <v>11</v>
      </c>
    </row>
    <row r="4" spans="1:2" x14ac:dyDescent="0.35">
      <c r="A4" t="s">
        <v>12</v>
      </c>
      <c r="B4" s="2" t="s">
        <v>178</v>
      </c>
    </row>
    <row r="5" spans="1:2" x14ac:dyDescent="0.35">
      <c r="A5" t="s">
        <v>13</v>
      </c>
      <c r="B5" s="2" t="s">
        <v>179</v>
      </c>
    </row>
    <row r="6" spans="1:2" x14ac:dyDescent="0.35">
      <c r="A6" t="s">
        <v>14</v>
      </c>
      <c r="B6" s="2" t="s">
        <v>180</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593</v>
      </c>
    </row>
    <row r="14" spans="1:2" x14ac:dyDescent="0.35">
      <c r="A14" t="s">
        <v>22</v>
      </c>
      <c r="B14" s="2" t="s">
        <v>594</v>
      </c>
    </row>
    <row r="15" spans="1:2" x14ac:dyDescent="0.35">
      <c r="A15" t="s">
        <v>23</v>
      </c>
      <c r="B15" s="2" t="s">
        <v>534</v>
      </c>
    </row>
    <row r="16" spans="1:2" x14ac:dyDescent="0.35">
      <c r="A16" t="s">
        <v>24</v>
      </c>
      <c r="B16" s="2" t="s">
        <v>562</v>
      </c>
    </row>
    <row r="17" spans="1:2" x14ac:dyDescent="0.35">
      <c r="A17" t="s">
        <v>25</v>
      </c>
      <c r="B17" s="2">
        <v>15.9</v>
      </c>
    </row>
    <row r="18" spans="1:2" x14ac:dyDescent="0.35">
      <c r="A18" t="s">
        <v>26</v>
      </c>
      <c r="B18" s="2" t="s">
        <v>27</v>
      </c>
    </row>
    <row r="19" spans="1:2" x14ac:dyDescent="0.35">
      <c r="A19" t="s">
        <v>28</v>
      </c>
      <c r="B19" s="2">
        <v>8.0399999999999999E-2</v>
      </c>
    </row>
    <row r="20" spans="1:2" x14ac:dyDescent="0.35">
      <c r="A20" t="s">
        <v>29</v>
      </c>
      <c r="B20" s="2" t="s">
        <v>30</v>
      </c>
    </row>
    <row r="21" spans="1:2" x14ac:dyDescent="0.35">
      <c r="A21" t="s">
        <v>31</v>
      </c>
      <c r="B21" s="2">
        <v>73.099999999999994</v>
      </c>
    </row>
    <row r="22" spans="1:2" x14ac:dyDescent="0.35">
      <c r="A22" t="s">
        <v>32</v>
      </c>
      <c r="B22" s="2">
        <v>75.599999999999994</v>
      </c>
    </row>
    <row r="23" spans="1:2" x14ac:dyDescent="0.35">
      <c r="A23" t="s">
        <v>33</v>
      </c>
      <c r="B23" s="2" t="s">
        <v>634</v>
      </c>
    </row>
    <row r="24" spans="1:2" x14ac:dyDescent="0.35">
      <c r="A24" t="s">
        <v>34</v>
      </c>
      <c r="B24" s="2">
        <v>72.3</v>
      </c>
    </row>
    <row r="25" spans="1:2" x14ac:dyDescent="0.35">
      <c r="A25" t="s">
        <v>35</v>
      </c>
      <c r="B25" s="2" t="s">
        <v>620</v>
      </c>
    </row>
    <row r="26" spans="1:2" x14ac:dyDescent="0.35">
      <c r="A26" t="s">
        <v>36</v>
      </c>
      <c r="B26" s="2">
        <v>77.599999999999994</v>
      </c>
    </row>
    <row r="27" spans="1:2" x14ac:dyDescent="0.35">
      <c r="A27" t="s">
        <v>37</v>
      </c>
      <c r="B27" s="2">
        <v>70.8</v>
      </c>
    </row>
    <row r="28" spans="1:2" x14ac:dyDescent="0.35">
      <c r="A28" t="s">
        <v>38</v>
      </c>
      <c r="B28" s="2">
        <v>80.099999999999994</v>
      </c>
    </row>
    <row r="29" spans="1:2" x14ac:dyDescent="0.35">
      <c r="A29" t="s">
        <v>39</v>
      </c>
      <c r="B29" s="2">
        <v>70.5</v>
      </c>
    </row>
    <row r="30" spans="1:2" x14ac:dyDescent="0.35">
      <c r="A30" t="s">
        <v>40</v>
      </c>
      <c r="B30" s="2">
        <v>35</v>
      </c>
    </row>
    <row r="31" spans="1:2" x14ac:dyDescent="0.35">
      <c r="A31" t="s">
        <v>41</v>
      </c>
      <c r="B31" s="2">
        <v>35</v>
      </c>
    </row>
    <row r="32" spans="1:2" x14ac:dyDescent="0.35">
      <c r="A32" t="s">
        <v>42</v>
      </c>
      <c r="B32" s="2">
        <v>22.4</v>
      </c>
    </row>
    <row r="33" spans="1:2" x14ac:dyDescent="0.35">
      <c r="A33" t="s">
        <v>43</v>
      </c>
      <c r="B33" s="2" t="s">
        <v>771</v>
      </c>
    </row>
    <row r="34" spans="1:2" x14ac:dyDescent="0.35">
      <c r="A34" t="s">
        <v>44</v>
      </c>
      <c r="B34" s="2" t="s">
        <v>490</v>
      </c>
    </row>
    <row r="35" spans="1:2" x14ac:dyDescent="0.35">
      <c r="A35" t="s">
        <v>45</v>
      </c>
      <c r="B35" s="2">
        <v>50.5</v>
      </c>
    </row>
    <row r="36" spans="1:2" x14ac:dyDescent="0.35">
      <c r="A36" t="s">
        <v>46</v>
      </c>
      <c r="B36" s="2">
        <v>3.2</v>
      </c>
    </row>
    <row r="37" spans="1:2" x14ac:dyDescent="0.35">
      <c r="A37" t="s">
        <v>47</v>
      </c>
      <c r="B37" s="2">
        <v>50.5</v>
      </c>
    </row>
    <row r="38" spans="1:2" x14ac:dyDescent="0.35">
      <c r="A38" t="s">
        <v>48</v>
      </c>
      <c r="B38" s="2">
        <v>-17.8</v>
      </c>
    </row>
    <row r="39" spans="1:2" x14ac:dyDescent="0.35">
      <c r="A39" t="s">
        <v>49</v>
      </c>
      <c r="B39" s="2">
        <v>24</v>
      </c>
    </row>
    <row r="40" spans="1:2" x14ac:dyDescent="0.35">
      <c r="A40" t="s">
        <v>50</v>
      </c>
      <c r="B40" s="2">
        <v>25</v>
      </c>
    </row>
    <row r="41" spans="1:2" x14ac:dyDescent="0.35">
      <c r="A41" t="s">
        <v>51</v>
      </c>
      <c r="B41" s="2" t="s">
        <v>553</v>
      </c>
    </row>
    <row r="42" spans="1:2" x14ac:dyDescent="0.35">
      <c r="A42" t="s">
        <v>52</v>
      </c>
      <c r="B42" s="2">
        <v>19</v>
      </c>
    </row>
    <row r="43" spans="1:2" x14ac:dyDescent="0.35">
      <c r="A43" t="s">
        <v>53</v>
      </c>
      <c r="B43" s="2" t="s">
        <v>413</v>
      </c>
    </row>
    <row r="44" spans="1:2" x14ac:dyDescent="0.35">
      <c r="A44" t="s">
        <v>54</v>
      </c>
      <c r="B44" s="2">
        <v>32</v>
      </c>
    </row>
    <row r="45" spans="1:2" x14ac:dyDescent="0.35">
      <c r="A45" t="s">
        <v>55</v>
      </c>
      <c r="B45" s="2">
        <v>14</v>
      </c>
    </row>
    <row r="46" spans="1:2" x14ac:dyDescent="0.35">
      <c r="A46" t="s">
        <v>56</v>
      </c>
      <c r="B46" s="2">
        <v>36</v>
      </c>
    </row>
    <row r="47" spans="1:2" x14ac:dyDescent="0.35">
      <c r="A47" t="s">
        <v>57</v>
      </c>
      <c r="B47" s="2">
        <v>10</v>
      </c>
    </row>
    <row r="48" spans="1:2" x14ac:dyDescent="0.35">
      <c r="A48" t="s">
        <v>58</v>
      </c>
      <c r="B48" s="2">
        <v>78</v>
      </c>
    </row>
    <row r="49" spans="1:2" x14ac:dyDescent="0.35">
      <c r="A49" t="s">
        <v>59</v>
      </c>
      <c r="B49" s="2">
        <v>76</v>
      </c>
    </row>
    <row r="50" spans="1:2" x14ac:dyDescent="0.35">
      <c r="A50" t="s">
        <v>60</v>
      </c>
      <c r="B50" s="2" t="s">
        <v>139</v>
      </c>
    </row>
    <row r="51" spans="1:2" x14ac:dyDescent="0.35">
      <c r="A51" t="s">
        <v>61</v>
      </c>
      <c r="B51" s="2">
        <v>90</v>
      </c>
    </row>
    <row r="52" spans="1:2" x14ac:dyDescent="0.35">
      <c r="A52" t="s">
        <v>62</v>
      </c>
      <c r="B52" s="2" t="s">
        <v>635</v>
      </c>
    </row>
    <row r="53" spans="1:2" x14ac:dyDescent="0.35">
      <c r="A53" t="s">
        <v>63</v>
      </c>
      <c r="B53" s="2">
        <v>95</v>
      </c>
    </row>
    <row r="54" spans="1:2" x14ac:dyDescent="0.35">
      <c r="A54" t="s">
        <v>64</v>
      </c>
      <c r="B54" s="2">
        <v>41</v>
      </c>
    </row>
    <row r="55" spans="1:2" x14ac:dyDescent="0.35">
      <c r="A55" t="s">
        <v>65</v>
      </c>
      <c r="B55" s="2">
        <v>96</v>
      </c>
    </row>
    <row r="56" spans="1:2" x14ac:dyDescent="0.35">
      <c r="A56" t="s">
        <v>66</v>
      </c>
      <c r="B56" s="2">
        <v>41</v>
      </c>
    </row>
    <row r="57" spans="1:2" x14ac:dyDescent="0.35">
      <c r="A57" t="s">
        <v>67</v>
      </c>
      <c r="B57" s="2">
        <v>30.135000000000002</v>
      </c>
    </row>
    <row r="58" spans="1:2" x14ac:dyDescent="0.35">
      <c r="A58" t="s">
        <v>68</v>
      </c>
      <c r="B58" s="2" t="s">
        <v>579</v>
      </c>
    </row>
    <row r="59" spans="1:2" x14ac:dyDescent="0.35">
      <c r="A59" t="s">
        <v>69</v>
      </c>
      <c r="B59" s="2">
        <v>30.079000000000001</v>
      </c>
    </row>
    <row r="60" spans="1:2" x14ac:dyDescent="0.35">
      <c r="A60" t="s">
        <v>70</v>
      </c>
      <c r="B60" s="2">
        <v>30.167999999999999</v>
      </c>
    </row>
    <row r="61" spans="1:2" x14ac:dyDescent="0.35">
      <c r="A61" t="s">
        <v>71</v>
      </c>
      <c r="B61" s="2" t="s">
        <v>636</v>
      </c>
    </row>
    <row r="62" spans="1:2" x14ac:dyDescent="0.35">
      <c r="A62" t="s">
        <v>72</v>
      </c>
      <c r="B62" s="2">
        <v>29.420999999999999</v>
      </c>
    </row>
    <row r="63" spans="1:2" x14ac:dyDescent="0.35">
      <c r="A63" t="s">
        <v>73</v>
      </c>
      <c r="B63" s="2">
        <v>30.393999999999998</v>
      </c>
    </row>
    <row r="64" spans="1:2" x14ac:dyDescent="0.35">
      <c r="A64" t="s">
        <v>74</v>
      </c>
      <c r="B64" s="2" t="s">
        <v>637</v>
      </c>
    </row>
    <row r="65" spans="1:2" x14ac:dyDescent="0.35">
      <c r="A65" t="s">
        <v>75</v>
      </c>
      <c r="B65" s="2">
        <v>29.135000000000002</v>
      </c>
    </row>
    <row r="66" spans="1:2" x14ac:dyDescent="0.35">
      <c r="A66" t="s">
        <v>76</v>
      </c>
      <c r="B66" s="2">
        <v>31.01</v>
      </c>
    </row>
    <row r="67" spans="1:2" x14ac:dyDescent="0.35">
      <c r="A67" t="s">
        <v>77</v>
      </c>
      <c r="B67" s="2">
        <v>0</v>
      </c>
    </row>
    <row r="68" spans="1:2" x14ac:dyDescent="0.35">
      <c r="A68" t="s">
        <v>78</v>
      </c>
      <c r="B68" s="2">
        <v>1</v>
      </c>
    </row>
    <row r="69" spans="1:2" x14ac:dyDescent="0.35">
      <c r="A69" t="s">
        <v>79</v>
      </c>
      <c r="B69" s="2">
        <v>7</v>
      </c>
    </row>
    <row r="70" spans="1:2" x14ac:dyDescent="0.35">
      <c r="A70" t="s">
        <v>80</v>
      </c>
      <c r="B70" s="2" t="s">
        <v>638</v>
      </c>
    </row>
    <row r="71" spans="1:2" x14ac:dyDescent="0.35">
      <c r="A71" t="s">
        <v>81</v>
      </c>
      <c r="B71" s="2">
        <v>43</v>
      </c>
    </row>
    <row r="72" spans="1:2" x14ac:dyDescent="0.35">
      <c r="A72" t="s">
        <v>82</v>
      </c>
      <c r="B72" s="2">
        <v>43</v>
      </c>
    </row>
    <row r="73" spans="1:2" x14ac:dyDescent="0.35">
      <c r="A73" t="s">
        <v>83</v>
      </c>
      <c r="B73" s="2">
        <v>58</v>
      </c>
    </row>
    <row r="74" spans="1:2" x14ac:dyDescent="0.35">
      <c r="A74" t="s">
        <v>84</v>
      </c>
      <c r="B74" s="2" t="s">
        <v>639</v>
      </c>
    </row>
    <row r="75" spans="1:2" x14ac:dyDescent="0.35">
      <c r="A75" t="s">
        <v>85</v>
      </c>
      <c r="B75" s="2">
        <v>35</v>
      </c>
    </row>
    <row r="76" spans="1:2" x14ac:dyDescent="0.35">
      <c r="A76" t="s">
        <v>86</v>
      </c>
      <c r="B76" s="2">
        <v>21</v>
      </c>
    </row>
    <row r="77" spans="1:2" x14ac:dyDescent="0.35">
      <c r="A77" t="s">
        <v>87</v>
      </c>
      <c r="B77" s="2" t="s">
        <v>490</v>
      </c>
    </row>
    <row r="78" spans="1:2" x14ac:dyDescent="0.35">
      <c r="A78" t="s">
        <v>88</v>
      </c>
      <c r="B78" s="2">
        <v>0</v>
      </c>
    </row>
    <row r="79" spans="1:2" x14ac:dyDescent="0.35">
      <c r="A79" t="s">
        <v>89</v>
      </c>
      <c r="B79" s="2">
        <v>-22</v>
      </c>
    </row>
    <row r="80" spans="1:2" x14ac:dyDescent="0.35">
      <c r="A80" t="s">
        <v>90</v>
      </c>
      <c r="B80" s="2">
        <v>0</v>
      </c>
    </row>
    <row r="81" spans="1:2" x14ac:dyDescent="0.35">
      <c r="A81" t="s">
        <v>91</v>
      </c>
      <c r="B81" s="2">
        <v>0</v>
      </c>
    </row>
    <row r="82" spans="1:2" x14ac:dyDescent="0.35">
      <c r="A82" t="s">
        <v>92</v>
      </c>
      <c r="B82" s="2">
        <v>0.2</v>
      </c>
    </row>
    <row r="83" spans="1:2" x14ac:dyDescent="0.35">
      <c r="A83" t="s">
        <v>93</v>
      </c>
      <c r="B83" s="2">
        <v>0.6</v>
      </c>
    </row>
    <row r="84" spans="1:2" x14ac:dyDescent="0.35">
      <c r="A84" t="s">
        <v>94</v>
      </c>
      <c r="B84" s="2">
        <v>0</v>
      </c>
    </row>
    <row r="85" spans="1:2" x14ac:dyDescent="0.35">
      <c r="A85" t="s">
        <v>95</v>
      </c>
      <c r="B85" s="2">
        <v>0</v>
      </c>
    </row>
    <row r="86" spans="1:2" x14ac:dyDescent="0.35">
      <c r="A86" t="s">
        <v>96</v>
      </c>
      <c r="B86" s="2">
        <v>2</v>
      </c>
    </row>
    <row r="87" spans="1:2" x14ac:dyDescent="0.35">
      <c r="A87" t="s">
        <v>97</v>
      </c>
      <c r="B87" s="2">
        <v>2</v>
      </c>
    </row>
    <row r="88" spans="1:2" x14ac:dyDescent="0.35">
      <c r="A88" t="s">
        <v>98</v>
      </c>
      <c r="B88" s="2">
        <v>8.1300000000000008</v>
      </c>
    </row>
    <row r="89" spans="1:2" x14ac:dyDescent="0.35">
      <c r="A89" t="s">
        <v>99</v>
      </c>
      <c r="B89" s="2">
        <v>0.02</v>
      </c>
    </row>
    <row r="90" spans="1:2" x14ac:dyDescent="0.35">
      <c r="A90" t="s">
        <v>100</v>
      </c>
      <c r="B90" s="2">
        <v>0.81</v>
      </c>
    </row>
    <row r="91" spans="1:2" x14ac:dyDescent="0.35">
      <c r="A91" t="s">
        <v>101</v>
      </c>
      <c r="B91" s="2">
        <v>0.02</v>
      </c>
    </row>
    <row r="92" spans="1:2" x14ac:dyDescent="0.35">
      <c r="A92" t="s">
        <v>102</v>
      </c>
      <c r="B92" s="2">
        <v>0</v>
      </c>
    </row>
    <row r="93" spans="1:2" x14ac:dyDescent="0.35">
      <c r="A93" t="s">
        <v>103</v>
      </c>
      <c r="B93" s="2">
        <v>0.02</v>
      </c>
    </row>
    <row r="94" spans="1:2" x14ac:dyDescent="0.35">
      <c r="A94" t="s">
        <v>104</v>
      </c>
      <c r="B94" s="2" t="s">
        <v>533</v>
      </c>
    </row>
    <row r="95" spans="1:2" x14ac:dyDescent="0.35">
      <c r="A95" t="s">
        <v>105</v>
      </c>
      <c r="B95" s="2">
        <v>0</v>
      </c>
    </row>
    <row r="96" spans="1:2" x14ac:dyDescent="0.35">
      <c r="A96" t="s">
        <v>106</v>
      </c>
      <c r="B96" s="2">
        <v>0.56000000000000005</v>
      </c>
    </row>
    <row r="97" spans="1:2" x14ac:dyDescent="0.35">
      <c r="A97" t="s">
        <v>107</v>
      </c>
      <c r="B97" s="2">
        <v>0.65</v>
      </c>
    </row>
    <row r="98" spans="1:2" x14ac:dyDescent="0.35">
      <c r="A98" t="s">
        <v>108</v>
      </c>
      <c r="B98" s="2">
        <v>28.8</v>
      </c>
    </row>
    <row r="99" spans="1:2" x14ac:dyDescent="0.35">
      <c r="A99" t="s">
        <v>109</v>
      </c>
      <c r="B99" s="2">
        <v>29</v>
      </c>
    </row>
    <row r="100" spans="1:2" x14ac:dyDescent="0.35">
      <c r="A100" t="s">
        <v>110</v>
      </c>
      <c r="B100" s="2" t="s">
        <v>733</v>
      </c>
    </row>
    <row r="101" spans="1:2" x14ac:dyDescent="0.35">
      <c r="A101" t="s">
        <v>111</v>
      </c>
      <c r="B101" s="2">
        <v>16</v>
      </c>
    </row>
    <row r="102" spans="1:2" x14ac:dyDescent="0.35">
      <c r="A102" t="s">
        <v>112</v>
      </c>
      <c r="B102" s="2" t="s">
        <v>139</v>
      </c>
    </row>
    <row r="103" spans="1:2" x14ac:dyDescent="0.35">
      <c r="A103" t="s">
        <v>113</v>
      </c>
      <c r="B103" s="2">
        <v>37</v>
      </c>
    </row>
    <row r="104" spans="1:2" x14ac:dyDescent="0.35">
      <c r="A104" t="s">
        <v>114</v>
      </c>
      <c r="B104" s="2">
        <v>-1</v>
      </c>
    </row>
    <row r="105" spans="1:2" x14ac:dyDescent="0.35">
      <c r="A105" t="s">
        <v>115</v>
      </c>
      <c r="B105" s="2">
        <v>37</v>
      </c>
    </row>
    <row r="106" spans="1:2" x14ac:dyDescent="0.35">
      <c r="A106" t="s">
        <v>116</v>
      </c>
      <c r="B106" s="2">
        <v>-22</v>
      </c>
    </row>
    <row r="107" spans="1:2" x14ac:dyDescent="0.35">
      <c r="A107" t="s">
        <v>117</v>
      </c>
      <c r="B107" s="2">
        <v>34.1</v>
      </c>
    </row>
    <row r="108" spans="1:2" x14ac:dyDescent="0.35">
      <c r="A108" t="s">
        <v>118</v>
      </c>
      <c r="B108" s="2">
        <v>34.700000000000003</v>
      </c>
    </row>
    <row r="109" spans="1:2" x14ac:dyDescent="0.35">
      <c r="A109" t="s">
        <v>119</v>
      </c>
      <c r="B109" s="2">
        <v>35</v>
      </c>
    </row>
    <row r="110" spans="1:2" x14ac:dyDescent="0.35">
      <c r="A110" t="s">
        <v>120</v>
      </c>
      <c r="B110" s="2" t="s">
        <v>553</v>
      </c>
    </row>
    <row r="111" spans="1:2" x14ac:dyDescent="0.35">
      <c r="A111" t="s">
        <v>121</v>
      </c>
      <c r="B111" s="2">
        <v>50</v>
      </c>
    </row>
    <row r="112" spans="1:2" x14ac:dyDescent="0.35">
      <c r="A112" t="s">
        <v>122</v>
      </c>
      <c r="B112" s="2">
        <v>50</v>
      </c>
    </row>
    <row r="113" spans="1:2" x14ac:dyDescent="0.35">
      <c r="A113" t="s">
        <v>123</v>
      </c>
      <c r="B113" s="2">
        <v>70.400000000000006</v>
      </c>
    </row>
    <row r="114" spans="1:2" x14ac:dyDescent="0.35">
      <c r="A114" t="s">
        <v>124</v>
      </c>
      <c r="B114" s="2">
        <v>34.700000000000003</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353</v>
      </c>
    </row>
    <row r="2" spans="1:2" x14ac:dyDescent="0.35">
      <c r="A2" t="s">
        <v>9</v>
      </c>
      <c r="B2" s="2" t="s">
        <v>181</v>
      </c>
    </row>
    <row r="3" spans="1:2" x14ac:dyDescent="0.35">
      <c r="A3" t="s">
        <v>10</v>
      </c>
      <c r="B3" s="2" t="s">
        <v>11</v>
      </c>
    </row>
    <row r="4" spans="1:2" x14ac:dyDescent="0.35">
      <c r="A4" t="s">
        <v>12</v>
      </c>
      <c r="B4" s="2" t="s">
        <v>182</v>
      </c>
    </row>
    <row r="5" spans="1:2" x14ac:dyDescent="0.35">
      <c r="A5" t="s">
        <v>13</v>
      </c>
      <c r="B5" s="2" t="s">
        <v>183</v>
      </c>
    </row>
    <row r="6" spans="1:2" x14ac:dyDescent="0.35">
      <c r="A6" t="s">
        <v>14</v>
      </c>
      <c r="B6" s="2" t="s">
        <v>184</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509</v>
      </c>
    </row>
    <row r="14" spans="1:2" x14ac:dyDescent="0.35">
      <c r="A14" t="s">
        <v>22</v>
      </c>
      <c r="B14" s="2" t="s">
        <v>641</v>
      </c>
    </row>
    <row r="15" spans="1:2" x14ac:dyDescent="0.35">
      <c r="A15" t="s">
        <v>23</v>
      </c>
      <c r="B15" s="2" t="s">
        <v>534</v>
      </c>
    </row>
    <row r="16" spans="1:2" x14ac:dyDescent="0.35">
      <c r="A16" t="s">
        <v>24</v>
      </c>
      <c r="B16" s="2" t="s">
        <v>562</v>
      </c>
    </row>
    <row r="17" spans="1:2" x14ac:dyDescent="0.35">
      <c r="A17" t="s">
        <v>25</v>
      </c>
      <c r="B17" s="2" t="s">
        <v>461</v>
      </c>
    </row>
    <row r="18" spans="1:2" x14ac:dyDescent="0.35">
      <c r="A18" t="s">
        <v>26</v>
      </c>
      <c r="B18" s="2" t="s">
        <v>27</v>
      </c>
    </row>
    <row r="19" spans="1:2" x14ac:dyDescent="0.35">
      <c r="A19" t="s">
        <v>28</v>
      </c>
      <c r="B19" s="2">
        <v>8.14E-2</v>
      </c>
    </row>
    <row r="20" spans="1:2" x14ac:dyDescent="0.35">
      <c r="A20" t="s">
        <v>29</v>
      </c>
      <c r="B20" s="2" t="s">
        <v>30</v>
      </c>
    </row>
    <row r="21" spans="1:2" x14ac:dyDescent="0.35">
      <c r="A21" t="s">
        <v>31</v>
      </c>
      <c r="B21" s="2">
        <v>65.099999999999994</v>
      </c>
    </row>
    <row r="22" spans="1:2" x14ac:dyDescent="0.35">
      <c r="A22" t="s">
        <v>32</v>
      </c>
      <c r="B22" s="2">
        <v>65.3</v>
      </c>
    </row>
    <row r="23" spans="1:2" x14ac:dyDescent="0.35">
      <c r="A23" t="s">
        <v>33</v>
      </c>
      <c r="B23" s="2" t="s">
        <v>734</v>
      </c>
    </row>
    <row r="24" spans="1:2" x14ac:dyDescent="0.35">
      <c r="A24" t="s">
        <v>34</v>
      </c>
      <c r="B24" s="2">
        <v>63.9</v>
      </c>
    </row>
    <row r="25" spans="1:2" x14ac:dyDescent="0.35">
      <c r="A25" t="s">
        <v>35</v>
      </c>
      <c r="B25" s="2" t="s">
        <v>642</v>
      </c>
    </row>
    <row r="26" spans="1:2" x14ac:dyDescent="0.35">
      <c r="A26" t="s">
        <v>36</v>
      </c>
      <c r="B26" s="2">
        <v>71.3</v>
      </c>
    </row>
    <row r="27" spans="1:2" x14ac:dyDescent="0.35">
      <c r="A27" t="s">
        <v>37</v>
      </c>
      <c r="B27" s="2">
        <v>62.7</v>
      </c>
    </row>
    <row r="28" spans="1:2" x14ac:dyDescent="0.35">
      <c r="A28" t="s">
        <v>38</v>
      </c>
      <c r="B28" s="2">
        <v>73.099999999999994</v>
      </c>
    </row>
    <row r="29" spans="1:2" x14ac:dyDescent="0.35">
      <c r="A29" t="s">
        <v>39</v>
      </c>
      <c r="B29" s="2">
        <v>60.6</v>
      </c>
    </row>
    <row r="30" spans="1:2" x14ac:dyDescent="0.35">
      <c r="A30" t="s">
        <v>40</v>
      </c>
      <c r="B30" s="2">
        <v>29.8</v>
      </c>
    </row>
    <row r="31" spans="1:2" x14ac:dyDescent="0.35">
      <c r="A31" t="s">
        <v>41</v>
      </c>
      <c r="B31" s="2">
        <v>32.6</v>
      </c>
    </row>
    <row r="32" spans="1:2" x14ac:dyDescent="0.35">
      <c r="A32" t="s">
        <v>42</v>
      </c>
      <c r="B32" s="2">
        <v>16.100000000000001</v>
      </c>
    </row>
    <row r="33" spans="1:2" x14ac:dyDescent="0.35">
      <c r="A33" t="s">
        <v>43</v>
      </c>
      <c r="B33" s="2" t="s">
        <v>746</v>
      </c>
    </row>
    <row r="34" spans="1:2" x14ac:dyDescent="0.35">
      <c r="A34" t="s">
        <v>44</v>
      </c>
      <c r="B34" s="2" t="s">
        <v>643</v>
      </c>
    </row>
    <row r="35" spans="1:2" x14ac:dyDescent="0.35">
      <c r="A35" t="s">
        <v>45</v>
      </c>
      <c r="B35" s="2">
        <v>46.8</v>
      </c>
    </row>
    <row r="36" spans="1:2" x14ac:dyDescent="0.35">
      <c r="A36" t="s">
        <v>46</v>
      </c>
      <c r="B36" s="2">
        <v>-0.9</v>
      </c>
    </row>
    <row r="37" spans="1:2" x14ac:dyDescent="0.35">
      <c r="A37" t="s">
        <v>47</v>
      </c>
      <c r="B37" s="2">
        <v>46.8</v>
      </c>
    </row>
    <row r="38" spans="1:2" x14ac:dyDescent="0.35">
      <c r="A38" t="s">
        <v>48</v>
      </c>
      <c r="B38" s="2">
        <v>-11.8</v>
      </c>
    </row>
    <row r="39" spans="1:2" x14ac:dyDescent="0.35">
      <c r="A39" t="s">
        <v>49</v>
      </c>
      <c r="B39" s="2">
        <v>27</v>
      </c>
    </row>
    <row r="40" spans="1:2" x14ac:dyDescent="0.35">
      <c r="A40" t="s">
        <v>50</v>
      </c>
      <c r="B40" s="2">
        <v>29</v>
      </c>
    </row>
    <row r="41" spans="1:2" x14ac:dyDescent="0.35">
      <c r="A41" t="s">
        <v>51</v>
      </c>
      <c r="B41" s="2" t="s">
        <v>496</v>
      </c>
    </row>
    <row r="42" spans="1:2" x14ac:dyDescent="0.35">
      <c r="A42" t="s">
        <v>52</v>
      </c>
      <c r="B42" s="2">
        <v>23</v>
      </c>
    </row>
    <row r="43" spans="1:2" x14ac:dyDescent="0.35">
      <c r="A43" t="s">
        <v>53</v>
      </c>
      <c r="B43" s="2" t="s">
        <v>644</v>
      </c>
    </row>
    <row r="44" spans="1:2" x14ac:dyDescent="0.35">
      <c r="A44" t="s">
        <v>54</v>
      </c>
      <c r="B44" s="2">
        <v>35</v>
      </c>
    </row>
    <row r="45" spans="1:2" x14ac:dyDescent="0.35">
      <c r="A45" t="s">
        <v>55</v>
      </c>
      <c r="B45" s="2">
        <v>15</v>
      </c>
    </row>
    <row r="46" spans="1:2" x14ac:dyDescent="0.35">
      <c r="A46" t="s">
        <v>56</v>
      </c>
      <c r="B46" s="2">
        <v>39</v>
      </c>
    </row>
    <row r="47" spans="1:2" x14ac:dyDescent="0.35">
      <c r="A47" t="s">
        <v>57</v>
      </c>
      <c r="B47" s="2">
        <v>13</v>
      </c>
    </row>
    <row r="48" spans="1:2" x14ac:dyDescent="0.35">
      <c r="A48" t="s">
        <v>58</v>
      </c>
      <c r="B48" s="2">
        <v>75</v>
      </c>
    </row>
    <row r="49" spans="1:2" x14ac:dyDescent="0.35">
      <c r="A49" t="s">
        <v>59</v>
      </c>
      <c r="B49" s="2">
        <v>67</v>
      </c>
    </row>
    <row r="50" spans="1:2" x14ac:dyDescent="0.35">
      <c r="A50" t="s">
        <v>60</v>
      </c>
      <c r="B50" s="2" t="s">
        <v>747</v>
      </c>
    </row>
    <row r="51" spans="1:2" x14ac:dyDescent="0.35">
      <c r="A51" t="s">
        <v>61</v>
      </c>
      <c r="B51" s="2">
        <v>87</v>
      </c>
    </row>
    <row r="52" spans="1:2" x14ac:dyDescent="0.35">
      <c r="A52" t="s">
        <v>62</v>
      </c>
      <c r="B52" s="2" t="s">
        <v>645</v>
      </c>
    </row>
    <row r="53" spans="1:2" x14ac:dyDescent="0.35">
      <c r="A53" t="s">
        <v>63</v>
      </c>
      <c r="B53" s="2">
        <v>94</v>
      </c>
    </row>
    <row r="54" spans="1:2" x14ac:dyDescent="0.35">
      <c r="A54" t="s">
        <v>64</v>
      </c>
      <c r="B54" s="2">
        <v>45</v>
      </c>
    </row>
    <row r="55" spans="1:2" x14ac:dyDescent="0.35">
      <c r="A55" t="s">
        <v>65</v>
      </c>
      <c r="B55" s="2">
        <v>95</v>
      </c>
    </row>
    <row r="56" spans="1:2" x14ac:dyDescent="0.35">
      <c r="A56" t="s">
        <v>66</v>
      </c>
      <c r="B56" s="2">
        <v>43</v>
      </c>
    </row>
    <row r="57" spans="1:2" x14ac:dyDescent="0.35">
      <c r="A57" t="s">
        <v>67</v>
      </c>
      <c r="B57" s="2">
        <v>30.167000000000002</v>
      </c>
    </row>
    <row r="58" spans="1:2" x14ac:dyDescent="0.35">
      <c r="A58" t="s">
        <v>68</v>
      </c>
      <c r="B58" s="2" t="s">
        <v>579</v>
      </c>
    </row>
    <row r="59" spans="1:2" x14ac:dyDescent="0.35">
      <c r="A59" t="s">
        <v>69</v>
      </c>
      <c r="B59" s="2">
        <v>30.065000000000001</v>
      </c>
    </row>
    <row r="60" spans="1:2" x14ac:dyDescent="0.35">
      <c r="A60" t="s">
        <v>70</v>
      </c>
      <c r="B60" s="2">
        <v>30.17</v>
      </c>
    </row>
    <row r="61" spans="1:2" x14ac:dyDescent="0.35">
      <c r="A61" t="s">
        <v>71</v>
      </c>
      <c r="B61" s="2" t="s">
        <v>646</v>
      </c>
    </row>
    <row r="62" spans="1:2" x14ac:dyDescent="0.35">
      <c r="A62" t="s">
        <v>72</v>
      </c>
      <c r="B62" s="2">
        <v>29.454000000000001</v>
      </c>
    </row>
    <row r="63" spans="1:2" x14ac:dyDescent="0.35">
      <c r="A63" t="s">
        <v>73</v>
      </c>
      <c r="B63" s="2">
        <v>30.459</v>
      </c>
    </row>
    <row r="64" spans="1:2" x14ac:dyDescent="0.35">
      <c r="A64" t="s">
        <v>74</v>
      </c>
      <c r="B64" s="2" t="s">
        <v>647</v>
      </c>
    </row>
    <row r="65" spans="1:2" x14ac:dyDescent="0.35">
      <c r="A65" t="s">
        <v>75</v>
      </c>
      <c r="B65" s="2">
        <v>29.081</v>
      </c>
    </row>
    <row r="66" spans="1:2" x14ac:dyDescent="0.35">
      <c r="A66" t="s">
        <v>76</v>
      </c>
      <c r="B66" s="2">
        <v>30.867000000000001</v>
      </c>
    </row>
    <row r="67" spans="1:2" x14ac:dyDescent="0.35">
      <c r="A67" t="s">
        <v>77</v>
      </c>
      <c r="B67" s="2">
        <v>4</v>
      </c>
    </row>
    <row r="68" spans="1:2" x14ac:dyDescent="0.35">
      <c r="A68" t="s">
        <v>78</v>
      </c>
      <c r="B68" s="2">
        <v>3</v>
      </c>
    </row>
    <row r="69" spans="1:2" x14ac:dyDescent="0.35">
      <c r="A69" t="s">
        <v>79</v>
      </c>
      <c r="B69" s="2">
        <v>10</v>
      </c>
    </row>
    <row r="70" spans="1:2" x14ac:dyDescent="0.35">
      <c r="A70" t="s">
        <v>80</v>
      </c>
      <c r="B70" s="2" t="s">
        <v>583</v>
      </c>
    </row>
    <row r="71" spans="1:2" x14ac:dyDescent="0.35">
      <c r="A71" t="s">
        <v>81</v>
      </c>
      <c r="B71" s="2">
        <v>34</v>
      </c>
    </row>
    <row r="72" spans="1:2" x14ac:dyDescent="0.35">
      <c r="A72" t="s">
        <v>82</v>
      </c>
      <c r="B72" s="2">
        <v>34</v>
      </c>
    </row>
    <row r="73" spans="1:2" x14ac:dyDescent="0.35">
      <c r="A73" t="s">
        <v>83</v>
      </c>
      <c r="B73" s="2">
        <v>296</v>
      </c>
    </row>
    <row r="74" spans="1:2" x14ac:dyDescent="0.35">
      <c r="A74" t="s">
        <v>84</v>
      </c>
      <c r="B74" s="2" t="s">
        <v>495</v>
      </c>
    </row>
    <row r="75" spans="1:2" x14ac:dyDescent="0.35">
      <c r="A75" t="s">
        <v>85</v>
      </c>
      <c r="B75" s="2">
        <v>26.8</v>
      </c>
    </row>
    <row r="76" spans="1:2" x14ac:dyDescent="0.35">
      <c r="A76" t="s">
        <v>86</v>
      </c>
      <c r="B76" s="2">
        <v>13</v>
      </c>
    </row>
    <row r="77" spans="1:2" x14ac:dyDescent="0.35">
      <c r="A77" t="s">
        <v>87</v>
      </c>
      <c r="B77" s="2" t="s">
        <v>508</v>
      </c>
    </row>
    <row r="78" spans="1:2" x14ac:dyDescent="0.35">
      <c r="A78" t="s">
        <v>88</v>
      </c>
      <c r="B78" s="2">
        <v>-5</v>
      </c>
    </row>
    <row r="79" spans="1:2" x14ac:dyDescent="0.35">
      <c r="A79" t="s">
        <v>89</v>
      </c>
      <c r="B79" s="2">
        <v>-22</v>
      </c>
    </row>
    <row r="80" spans="1:2" x14ac:dyDescent="0.35">
      <c r="A80" t="s">
        <v>90</v>
      </c>
      <c r="B80" s="2">
        <v>2.6</v>
      </c>
    </row>
    <row r="81" spans="1:2" x14ac:dyDescent="0.35">
      <c r="A81" t="s">
        <v>91</v>
      </c>
      <c r="B81" s="2">
        <v>2.2000000000000002</v>
      </c>
    </row>
    <row r="82" spans="1:2" x14ac:dyDescent="0.35">
      <c r="A82" t="s">
        <v>92</v>
      </c>
      <c r="B82" s="2">
        <v>3</v>
      </c>
    </row>
    <row r="83" spans="1:2" x14ac:dyDescent="0.35">
      <c r="A83" t="s">
        <v>93</v>
      </c>
      <c r="B83" s="2">
        <v>2.8</v>
      </c>
    </row>
    <row r="84" spans="1:2" x14ac:dyDescent="0.35">
      <c r="A84" t="s">
        <v>94</v>
      </c>
      <c r="B84" s="2">
        <v>4</v>
      </c>
    </row>
    <row r="85" spans="1:2" x14ac:dyDescent="0.35">
      <c r="A85" t="s">
        <v>95</v>
      </c>
      <c r="B85" s="2">
        <v>4</v>
      </c>
    </row>
    <row r="86" spans="1:2" x14ac:dyDescent="0.35">
      <c r="A86" t="s">
        <v>96</v>
      </c>
      <c r="B86" s="2">
        <v>5</v>
      </c>
    </row>
    <row r="87" spans="1:2" x14ac:dyDescent="0.35">
      <c r="A87" t="s">
        <v>97</v>
      </c>
      <c r="B87" s="2">
        <v>5</v>
      </c>
    </row>
    <row r="88" spans="1:2" x14ac:dyDescent="0.35">
      <c r="A88" t="s">
        <v>98</v>
      </c>
      <c r="B88" s="2">
        <v>5.58</v>
      </c>
    </row>
    <row r="89" spans="1:2" x14ac:dyDescent="0.35">
      <c r="A89" t="s">
        <v>99</v>
      </c>
      <c r="B89" s="2">
        <v>0.02</v>
      </c>
    </row>
    <row r="90" spans="1:2" x14ac:dyDescent="0.35">
      <c r="A90" t="s">
        <v>100</v>
      </c>
      <c r="B90" s="2">
        <v>0.83</v>
      </c>
    </row>
    <row r="91" spans="1:2" x14ac:dyDescent="0.35">
      <c r="A91" t="s">
        <v>101</v>
      </c>
      <c r="B91" s="2">
        <v>0.4</v>
      </c>
    </row>
    <row r="92" spans="1:2" x14ac:dyDescent="0.35">
      <c r="A92" t="s">
        <v>102</v>
      </c>
      <c r="B92" s="2">
        <v>0</v>
      </c>
    </row>
    <row r="93" spans="1:2" x14ac:dyDescent="0.35">
      <c r="A93" t="s">
        <v>103</v>
      </c>
      <c r="B93" s="2">
        <v>0.01</v>
      </c>
    </row>
    <row r="94" spans="1:2" x14ac:dyDescent="0.35">
      <c r="A94" t="s">
        <v>104</v>
      </c>
      <c r="B94" s="2" t="s">
        <v>474</v>
      </c>
    </row>
    <row r="95" spans="1:2" x14ac:dyDescent="0.35">
      <c r="A95" t="s">
        <v>105</v>
      </c>
      <c r="B95" s="2">
        <v>0</v>
      </c>
    </row>
    <row r="96" spans="1:2" x14ac:dyDescent="0.35">
      <c r="A96" t="s">
        <v>106</v>
      </c>
      <c r="B96" s="2">
        <v>0.4</v>
      </c>
    </row>
    <row r="97" spans="1:2" x14ac:dyDescent="0.35">
      <c r="A97" t="s">
        <v>107</v>
      </c>
      <c r="B97" s="2">
        <v>1.73</v>
      </c>
    </row>
    <row r="98" spans="1:2" x14ac:dyDescent="0.35">
      <c r="A98" t="s">
        <v>108</v>
      </c>
      <c r="B98" s="2">
        <v>22.8</v>
      </c>
    </row>
    <row r="99" spans="1:2" x14ac:dyDescent="0.35">
      <c r="A99" t="s">
        <v>109</v>
      </c>
      <c r="B99" s="2">
        <v>24</v>
      </c>
    </row>
    <row r="100" spans="1:2" x14ac:dyDescent="0.35">
      <c r="A100" t="s">
        <v>110</v>
      </c>
      <c r="B100" s="2" t="s">
        <v>553</v>
      </c>
    </row>
    <row r="101" spans="1:2" x14ac:dyDescent="0.35">
      <c r="A101" t="s">
        <v>111</v>
      </c>
      <c r="B101" s="2">
        <v>10</v>
      </c>
    </row>
    <row r="102" spans="1:2" x14ac:dyDescent="0.35">
      <c r="A102" t="s">
        <v>112</v>
      </c>
      <c r="B102" s="2" t="s">
        <v>500</v>
      </c>
    </row>
    <row r="103" spans="1:2" x14ac:dyDescent="0.35">
      <c r="A103" t="s">
        <v>113</v>
      </c>
      <c r="B103" s="2">
        <v>37</v>
      </c>
    </row>
    <row r="104" spans="1:2" x14ac:dyDescent="0.35">
      <c r="A104" t="s">
        <v>114</v>
      </c>
      <c r="B104" s="2">
        <v>-5</v>
      </c>
    </row>
    <row r="105" spans="1:2" x14ac:dyDescent="0.35">
      <c r="A105" t="s">
        <v>115</v>
      </c>
      <c r="B105" s="2">
        <v>37</v>
      </c>
    </row>
    <row r="106" spans="1:2" x14ac:dyDescent="0.35">
      <c r="A106" t="s">
        <v>116</v>
      </c>
      <c r="B106" s="2">
        <v>-17</v>
      </c>
    </row>
    <row r="107" spans="1:2" x14ac:dyDescent="0.35">
      <c r="A107" t="s">
        <v>117</v>
      </c>
      <c r="B107" s="2">
        <v>30.3</v>
      </c>
    </row>
    <row r="108" spans="1:2" x14ac:dyDescent="0.35">
      <c r="A108" t="s">
        <v>118</v>
      </c>
      <c r="B108" s="2">
        <v>29.4</v>
      </c>
    </row>
    <row r="109" spans="1:2" x14ac:dyDescent="0.35">
      <c r="A109" t="s">
        <v>119</v>
      </c>
      <c r="B109" s="2">
        <v>32</v>
      </c>
    </row>
    <row r="110" spans="1:2" x14ac:dyDescent="0.35">
      <c r="A110" t="s">
        <v>120</v>
      </c>
      <c r="B110" s="2" t="s">
        <v>734</v>
      </c>
    </row>
    <row r="111" spans="1:2" x14ac:dyDescent="0.35">
      <c r="A111" t="s">
        <v>121</v>
      </c>
      <c r="B111" s="2">
        <v>46</v>
      </c>
    </row>
    <row r="112" spans="1:2" x14ac:dyDescent="0.35">
      <c r="A112" t="s">
        <v>122</v>
      </c>
      <c r="B112" s="2">
        <v>46</v>
      </c>
    </row>
    <row r="113" spans="1:2" x14ac:dyDescent="0.35">
      <c r="A113" t="s">
        <v>123</v>
      </c>
      <c r="B113" s="2">
        <v>61.1</v>
      </c>
    </row>
    <row r="114" spans="1:2" x14ac:dyDescent="0.35">
      <c r="A114" t="s">
        <v>124</v>
      </c>
      <c r="B114" s="2">
        <v>26.4</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B120"/>
  <sheetViews>
    <sheetView workbookViewId="0">
      <selection activeCell="C1" sqref="C1"/>
    </sheetView>
  </sheetViews>
  <sheetFormatPr defaultRowHeight="12.75" x14ac:dyDescent="0.35"/>
  <cols>
    <col min="1" max="1" width="35" bestFit="1" customWidth="1"/>
    <col min="2" max="2" width="36.33203125" style="2" bestFit="1" customWidth="1"/>
  </cols>
  <sheetData>
    <row r="1" spans="1:2" x14ac:dyDescent="0.35">
      <c r="A1" t="s">
        <v>7</v>
      </c>
      <c r="B1" s="2" t="s">
        <v>354</v>
      </c>
    </row>
    <row r="2" spans="1:2" x14ac:dyDescent="0.35">
      <c r="A2" t="s">
        <v>9</v>
      </c>
      <c r="B2" s="2" t="s">
        <v>0</v>
      </c>
    </row>
    <row r="3" spans="1:2" x14ac:dyDescent="0.35">
      <c r="A3" t="s">
        <v>10</v>
      </c>
      <c r="B3" s="2" t="s">
        <v>11</v>
      </c>
    </row>
    <row r="4" spans="1:2" x14ac:dyDescent="0.35">
      <c r="A4" t="s">
        <v>12</v>
      </c>
      <c r="B4" s="2" t="s">
        <v>1</v>
      </c>
    </row>
    <row r="5" spans="1:2" x14ac:dyDescent="0.35">
      <c r="A5" t="s">
        <v>13</v>
      </c>
      <c r="B5" s="2" t="s">
        <v>2</v>
      </c>
    </row>
    <row r="6" spans="1:2" x14ac:dyDescent="0.35">
      <c r="A6" t="s">
        <v>14</v>
      </c>
      <c r="B6" s="2" t="s">
        <v>3</v>
      </c>
    </row>
    <row r="7" spans="1:2" x14ac:dyDescent="0.35">
      <c r="A7" t="s">
        <v>15</v>
      </c>
      <c r="B7" s="3">
        <v>44997</v>
      </c>
    </row>
    <row r="8" spans="1:2" x14ac:dyDescent="0.35">
      <c r="A8" t="s">
        <v>16</v>
      </c>
      <c r="B8" s="2" t="s">
        <v>758</v>
      </c>
    </row>
    <row r="9" spans="1:2" x14ac:dyDescent="0.35">
      <c r="A9" t="s">
        <v>17</v>
      </c>
      <c r="B9" s="2" t="s">
        <v>759</v>
      </c>
    </row>
    <row r="10" spans="1:2" x14ac:dyDescent="0.35">
      <c r="A10" t="s">
        <v>18</v>
      </c>
      <c r="B10" s="3">
        <v>44997</v>
      </c>
    </row>
    <row r="11" spans="1:2" x14ac:dyDescent="0.35">
      <c r="A11" t="s">
        <v>19</v>
      </c>
      <c r="B11" s="3">
        <v>44997</v>
      </c>
    </row>
    <row r="12" spans="1:2" x14ac:dyDescent="0.35">
      <c r="A12" t="s">
        <v>20</v>
      </c>
      <c r="B12" s="2" t="s">
        <v>760</v>
      </c>
    </row>
    <row r="13" spans="1:2" x14ac:dyDescent="0.35">
      <c r="A13" t="s">
        <v>21</v>
      </c>
      <c r="B13" s="2" t="s">
        <v>509</v>
      </c>
    </row>
    <row r="14" spans="1:2" x14ac:dyDescent="0.35">
      <c r="A14" t="s">
        <v>22</v>
      </c>
      <c r="B14" s="2" t="s">
        <v>641</v>
      </c>
    </row>
    <row r="15" spans="1:2" x14ac:dyDescent="0.35">
      <c r="A15" t="s">
        <v>23</v>
      </c>
      <c r="B15" s="2" t="s">
        <v>648</v>
      </c>
    </row>
    <row r="16" spans="1:2" x14ac:dyDescent="0.35">
      <c r="A16" t="s">
        <v>24</v>
      </c>
      <c r="B16" s="2" t="s">
        <v>562</v>
      </c>
    </row>
    <row r="17" spans="1:2" x14ac:dyDescent="0.35">
      <c r="A17" t="s">
        <v>25</v>
      </c>
      <c r="B17" s="2" t="s">
        <v>461</v>
      </c>
    </row>
    <row r="18" spans="1:2" x14ac:dyDescent="0.35">
      <c r="A18" t="s">
        <v>26</v>
      </c>
      <c r="B18" s="2" t="s">
        <v>27</v>
      </c>
    </row>
    <row r="19" spans="1:2" x14ac:dyDescent="0.35">
      <c r="A19" t="s">
        <v>28</v>
      </c>
      <c r="B19" s="2">
        <v>8.2600000000000007E-2</v>
      </c>
    </row>
    <row r="20" spans="1:2" x14ac:dyDescent="0.35">
      <c r="A20" t="s">
        <v>29</v>
      </c>
      <c r="B20" s="2" t="s">
        <v>30</v>
      </c>
    </row>
    <row r="21" spans="1:2" x14ac:dyDescent="0.35">
      <c r="A21" t="s">
        <v>31</v>
      </c>
      <c r="B21" s="2">
        <v>73.8</v>
      </c>
    </row>
    <row r="22" spans="1:2" x14ac:dyDescent="0.35">
      <c r="A22" t="s">
        <v>32</v>
      </c>
      <c r="B22" s="2">
        <v>75.099999999999994</v>
      </c>
    </row>
    <row r="23" spans="1:2" x14ac:dyDescent="0.35">
      <c r="A23" t="s">
        <v>33</v>
      </c>
      <c r="B23" s="2" t="s">
        <v>488</v>
      </c>
    </row>
    <row r="24" spans="1:2" x14ac:dyDescent="0.35">
      <c r="A24" t="s">
        <v>34</v>
      </c>
      <c r="B24" s="2">
        <v>64.900000000000006</v>
      </c>
    </row>
    <row r="25" spans="1:2" x14ac:dyDescent="0.35">
      <c r="A25" t="s">
        <v>35</v>
      </c>
      <c r="B25" s="2" t="s">
        <v>575</v>
      </c>
    </row>
    <row r="26" spans="1:2" x14ac:dyDescent="0.35">
      <c r="A26" t="s">
        <v>36</v>
      </c>
      <c r="B26" s="2">
        <v>76.3</v>
      </c>
    </row>
    <row r="27" spans="1:2" x14ac:dyDescent="0.35">
      <c r="A27" t="s">
        <v>37</v>
      </c>
      <c r="B27" s="2">
        <v>46.4</v>
      </c>
    </row>
    <row r="28" spans="1:2" x14ac:dyDescent="0.35">
      <c r="A28" t="s">
        <v>38</v>
      </c>
      <c r="B28" s="2">
        <v>85.8</v>
      </c>
    </row>
    <row r="29" spans="1:2" x14ac:dyDescent="0.35">
      <c r="A29" t="s">
        <v>39</v>
      </c>
      <c r="B29" s="2">
        <v>46.4</v>
      </c>
    </row>
    <row r="30" spans="1:2" x14ac:dyDescent="0.35">
      <c r="A30" t="s">
        <v>40</v>
      </c>
      <c r="B30" s="2">
        <v>25.7</v>
      </c>
    </row>
    <row r="31" spans="1:2" x14ac:dyDescent="0.35">
      <c r="A31" t="s">
        <v>41</v>
      </c>
      <c r="B31" s="2">
        <v>30.1</v>
      </c>
    </row>
    <row r="32" spans="1:2" x14ac:dyDescent="0.35">
      <c r="A32" t="s">
        <v>42</v>
      </c>
      <c r="B32" s="2">
        <v>4.8</v>
      </c>
    </row>
    <row r="33" spans="1:2" x14ac:dyDescent="0.35">
      <c r="A33" t="s">
        <v>43</v>
      </c>
      <c r="B33" s="2" t="s">
        <v>649</v>
      </c>
    </row>
    <row r="34" spans="1:2" x14ac:dyDescent="0.35">
      <c r="A34" t="s">
        <v>44</v>
      </c>
      <c r="B34" s="2" t="s">
        <v>650</v>
      </c>
    </row>
    <row r="35" spans="1:2" x14ac:dyDescent="0.35">
      <c r="A35" t="s">
        <v>45</v>
      </c>
      <c r="B35" s="2">
        <v>45.3</v>
      </c>
    </row>
    <row r="36" spans="1:2" x14ac:dyDescent="0.35">
      <c r="A36" t="s">
        <v>46</v>
      </c>
      <c r="B36" s="2">
        <v>-9.1</v>
      </c>
    </row>
    <row r="37" spans="1:2" x14ac:dyDescent="0.35">
      <c r="A37" t="s">
        <v>47</v>
      </c>
      <c r="B37" s="2">
        <v>45.3</v>
      </c>
    </row>
    <row r="38" spans="1:2" x14ac:dyDescent="0.35">
      <c r="A38" t="s">
        <v>48</v>
      </c>
      <c r="B38" s="2">
        <v>-37.299999999999997</v>
      </c>
    </row>
    <row r="39" spans="1:2" x14ac:dyDescent="0.35">
      <c r="A39" t="s">
        <v>49</v>
      </c>
      <c r="B39" s="2">
        <v>23</v>
      </c>
    </row>
    <row r="40" spans="1:2" x14ac:dyDescent="0.35">
      <c r="A40" t="s">
        <v>50</v>
      </c>
      <c r="B40" s="2">
        <v>23</v>
      </c>
    </row>
    <row r="41" spans="1:2" x14ac:dyDescent="0.35">
      <c r="A41" t="s">
        <v>51</v>
      </c>
      <c r="B41" s="2" t="s">
        <v>651</v>
      </c>
    </row>
    <row r="42" spans="1:2" x14ac:dyDescent="0.35">
      <c r="A42" t="s">
        <v>52</v>
      </c>
      <c r="B42" s="2">
        <v>12</v>
      </c>
    </row>
    <row r="43" spans="1:2" x14ac:dyDescent="0.35">
      <c r="A43" t="s">
        <v>53</v>
      </c>
      <c r="B43" s="2" t="s">
        <v>652</v>
      </c>
    </row>
    <row r="44" spans="1:2" x14ac:dyDescent="0.35">
      <c r="A44" t="s">
        <v>54</v>
      </c>
      <c r="B44" s="2">
        <v>36</v>
      </c>
    </row>
    <row r="45" spans="1:2" x14ac:dyDescent="0.35">
      <c r="A45" t="s">
        <v>55</v>
      </c>
      <c r="B45" s="2">
        <v>11</v>
      </c>
    </row>
    <row r="46" spans="1:2" x14ac:dyDescent="0.35">
      <c r="A46" t="s">
        <v>56</v>
      </c>
      <c r="B46" s="2">
        <v>42</v>
      </c>
    </row>
    <row r="47" spans="1:2" x14ac:dyDescent="0.35">
      <c r="A47" t="s">
        <v>57</v>
      </c>
      <c r="B47" s="2">
        <v>6</v>
      </c>
    </row>
    <row r="48" spans="1:2" x14ac:dyDescent="0.35">
      <c r="A48" t="s">
        <v>58</v>
      </c>
      <c r="B48" s="2">
        <v>76</v>
      </c>
    </row>
    <row r="49" spans="1:2" x14ac:dyDescent="0.35">
      <c r="A49" t="s">
        <v>59</v>
      </c>
      <c r="B49" s="2">
        <v>65</v>
      </c>
    </row>
    <row r="50" spans="1:2" x14ac:dyDescent="0.35">
      <c r="A50" t="s">
        <v>60</v>
      </c>
      <c r="B50" s="2" t="s">
        <v>545</v>
      </c>
    </row>
    <row r="51" spans="1:2" x14ac:dyDescent="0.35">
      <c r="A51" t="s">
        <v>61</v>
      </c>
      <c r="B51" s="2">
        <v>89</v>
      </c>
    </row>
    <row r="52" spans="1:2" x14ac:dyDescent="0.35">
      <c r="A52" t="s">
        <v>62</v>
      </c>
      <c r="B52" s="2" t="s">
        <v>653</v>
      </c>
    </row>
    <row r="53" spans="1:2" x14ac:dyDescent="0.35">
      <c r="A53" t="s">
        <v>63</v>
      </c>
      <c r="B53" s="2">
        <v>94</v>
      </c>
    </row>
    <row r="54" spans="1:2" x14ac:dyDescent="0.35">
      <c r="A54" t="s">
        <v>64</v>
      </c>
      <c r="B54" s="2">
        <v>52</v>
      </c>
    </row>
    <row r="55" spans="1:2" x14ac:dyDescent="0.35">
      <c r="A55" t="s">
        <v>65</v>
      </c>
      <c r="B55" s="2">
        <v>96</v>
      </c>
    </row>
    <row r="56" spans="1:2" x14ac:dyDescent="0.35">
      <c r="A56" t="s">
        <v>66</v>
      </c>
      <c r="B56" s="2">
        <v>52</v>
      </c>
    </row>
    <row r="57" spans="1:2" x14ac:dyDescent="0.35">
      <c r="A57" t="s">
        <v>67</v>
      </c>
      <c r="B57" s="2">
        <v>30.329000000000001</v>
      </c>
    </row>
    <row r="58" spans="1:2" x14ac:dyDescent="0.35">
      <c r="A58" t="s">
        <v>68</v>
      </c>
      <c r="B58" s="2" t="s">
        <v>579</v>
      </c>
    </row>
    <row r="59" spans="1:2" x14ac:dyDescent="0.35">
      <c r="A59" t="s">
        <v>69</v>
      </c>
      <c r="B59" s="2">
        <v>30.234000000000002</v>
      </c>
    </row>
    <row r="60" spans="1:2" x14ac:dyDescent="0.35">
      <c r="A60" t="s">
        <v>70</v>
      </c>
      <c r="B60" s="2">
        <v>30.335999999999999</v>
      </c>
    </row>
    <row r="61" spans="1:2" x14ac:dyDescent="0.35">
      <c r="A61" t="s">
        <v>71</v>
      </c>
      <c r="B61" s="2" t="s">
        <v>535</v>
      </c>
    </row>
    <row r="62" spans="1:2" x14ac:dyDescent="0.35">
      <c r="A62" t="s">
        <v>72</v>
      </c>
      <c r="B62" s="2">
        <v>29.605</v>
      </c>
    </row>
    <row r="63" spans="1:2" x14ac:dyDescent="0.35">
      <c r="A63" t="s">
        <v>73</v>
      </c>
      <c r="B63" s="2">
        <v>30.603999999999999</v>
      </c>
    </row>
    <row r="64" spans="1:2" x14ac:dyDescent="0.35">
      <c r="A64" t="s">
        <v>74</v>
      </c>
      <c r="B64" s="2" t="s">
        <v>490</v>
      </c>
    </row>
    <row r="65" spans="1:2" x14ac:dyDescent="0.35">
      <c r="A65" t="s">
        <v>75</v>
      </c>
      <c r="B65" s="2">
        <v>29.140999999999998</v>
      </c>
    </row>
    <row r="66" spans="1:2" x14ac:dyDescent="0.35">
      <c r="A66" t="s">
        <v>76</v>
      </c>
      <c r="B66" s="2">
        <v>31.33</v>
      </c>
    </row>
    <row r="67" spans="1:2" x14ac:dyDescent="0.35">
      <c r="A67" t="s">
        <v>77</v>
      </c>
      <c r="B67" s="2">
        <v>2</v>
      </c>
    </row>
    <row r="68" spans="1:2" x14ac:dyDescent="0.35">
      <c r="A68" t="s">
        <v>78</v>
      </c>
      <c r="B68" s="2">
        <v>3</v>
      </c>
    </row>
    <row r="69" spans="1:2" x14ac:dyDescent="0.35">
      <c r="A69" t="s">
        <v>79</v>
      </c>
      <c r="B69" s="2">
        <v>6</v>
      </c>
    </row>
    <row r="70" spans="1:2" x14ac:dyDescent="0.35">
      <c r="A70" t="s">
        <v>80</v>
      </c>
      <c r="B70" s="2" t="s">
        <v>654</v>
      </c>
    </row>
    <row r="71" spans="1:2" x14ac:dyDescent="0.35">
      <c r="A71" t="s">
        <v>81</v>
      </c>
      <c r="B71" s="2">
        <v>44</v>
      </c>
    </row>
    <row r="72" spans="1:2" x14ac:dyDescent="0.35">
      <c r="A72" t="s">
        <v>82</v>
      </c>
      <c r="B72" s="2">
        <v>44</v>
      </c>
    </row>
    <row r="73" spans="1:2" x14ac:dyDescent="0.35">
      <c r="A73" t="s">
        <v>83</v>
      </c>
      <c r="B73" s="2">
        <v>39</v>
      </c>
    </row>
    <row r="74" spans="1:2" x14ac:dyDescent="0.35">
      <c r="A74" t="s">
        <v>84</v>
      </c>
      <c r="B74" s="2" t="s">
        <v>541</v>
      </c>
    </row>
    <row r="75" spans="1:2" x14ac:dyDescent="0.35">
      <c r="A75" t="s">
        <v>85</v>
      </c>
      <c r="B75" s="2">
        <v>22.2</v>
      </c>
    </row>
    <row r="76" spans="1:2" x14ac:dyDescent="0.35">
      <c r="A76" t="s">
        <v>86</v>
      </c>
      <c r="B76" s="2">
        <v>-1</v>
      </c>
    </row>
    <row r="77" spans="1:2" x14ac:dyDescent="0.35">
      <c r="A77" t="s">
        <v>87</v>
      </c>
      <c r="B77" s="2" t="s">
        <v>139</v>
      </c>
    </row>
    <row r="78" spans="1:2" x14ac:dyDescent="0.35">
      <c r="A78" t="s">
        <v>88</v>
      </c>
      <c r="B78" s="2">
        <v>-14</v>
      </c>
    </row>
    <row r="79" spans="1:2" x14ac:dyDescent="0.35">
      <c r="A79" t="s">
        <v>89</v>
      </c>
      <c r="B79" s="2">
        <v>-42</v>
      </c>
    </row>
    <row r="80" spans="1:2" x14ac:dyDescent="0.35">
      <c r="A80" t="s">
        <v>90</v>
      </c>
      <c r="B80" s="2">
        <v>3.1</v>
      </c>
    </row>
    <row r="81" spans="1:2" x14ac:dyDescent="0.35">
      <c r="A81" t="s">
        <v>91</v>
      </c>
      <c r="B81" s="2">
        <v>3.1</v>
      </c>
    </row>
    <row r="82" spans="1:2" x14ac:dyDescent="0.35">
      <c r="A82" t="s">
        <v>92</v>
      </c>
      <c r="B82" s="2">
        <v>3.3</v>
      </c>
    </row>
    <row r="83" spans="1:2" x14ac:dyDescent="0.35">
      <c r="A83" t="s">
        <v>93</v>
      </c>
      <c r="B83" s="2">
        <v>3.1</v>
      </c>
    </row>
    <row r="84" spans="1:2" x14ac:dyDescent="0.35">
      <c r="A84" t="s">
        <v>94</v>
      </c>
      <c r="B84" s="2">
        <v>4</v>
      </c>
    </row>
    <row r="85" spans="1:2" x14ac:dyDescent="0.35">
      <c r="A85" t="s">
        <v>95</v>
      </c>
      <c r="B85" s="2">
        <v>4</v>
      </c>
    </row>
    <row r="86" spans="1:2" x14ac:dyDescent="0.35">
      <c r="A86" t="s">
        <v>96</v>
      </c>
      <c r="B86" s="2">
        <v>5</v>
      </c>
    </row>
    <row r="87" spans="1:2" x14ac:dyDescent="0.35">
      <c r="A87" t="s">
        <v>97</v>
      </c>
      <c r="B87" s="2">
        <v>5</v>
      </c>
    </row>
    <row r="88" spans="1:2" x14ac:dyDescent="0.35">
      <c r="A88" t="s">
        <v>98</v>
      </c>
      <c r="B88" s="2">
        <v>2.94</v>
      </c>
    </row>
    <row r="89" spans="1:2" x14ac:dyDescent="0.35">
      <c r="A89" t="s">
        <v>99</v>
      </c>
      <c r="B89" s="2">
        <v>0.02</v>
      </c>
    </row>
    <row r="90" spans="1:2" x14ac:dyDescent="0.35">
      <c r="A90" t="s">
        <v>100</v>
      </c>
      <c r="B90" s="2">
        <v>0.36</v>
      </c>
    </row>
    <row r="91" spans="1:2" x14ac:dyDescent="0.35">
      <c r="A91" t="s">
        <v>101</v>
      </c>
      <c r="B91" s="2">
        <v>0.16</v>
      </c>
    </row>
    <row r="92" spans="1:2" x14ac:dyDescent="0.35">
      <c r="A92" t="s">
        <v>102</v>
      </c>
      <c r="B92" s="2">
        <v>0</v>
      </c>
    </row>
    <row r="93" spans="1:2" x14ac:dyDescent="0.35">
      <c r="A93" t="s">
        <v>103</v>
      </c>
      <c r="B93" s="2">
        <v>0.04</v>
      </c>
    </row>
    <row r="94" spans="1:2" x14ac:dyDescent="0.35">
      <c r="A94" t="s">
        <v>104</v>
      </c>
      <c r="B94" s="2" t="s">
        <v>655</v>
      </c>
    </row>
    <row r="95" spans="1:2" x14ac:dyDescent="0.35">
      <c r="A95" t="s">
        <v>105</v>
      </c>
      <c r="B95" s="2">
        <v>0</v>
      </c>
    </row>
    <row r="96" spans="1:2" x14ac:dyDescent="0.35">
      <c r="A96" t="s">
        <v>106</v>
      </c>
      <c r="B96" s="2">
        <v>0.24</v>
      </c>
    </row>
    <row r="97" spans="1:2" x14ac:dyDescent="0.35">
      <c r="A97" t="s">
        <v>107</v>
      </c>
      <c r="B97" s="2">
        <v>3.53</v>
      </c>
    </row>
    <row r="98" spans="1:2" x14ac:dyDescent="0.35">
      <c r="A98" t="s">
        <v>108</v>
      </c>
      <c r="B98" s="2">
        <v>19.2</v>
      </c>
    </row>
    <row r="99" spans="1:2" x14ac:dyDescent="0.35">
      <c r="A99" t="s">
        <v>109</v>
      </c>
      <c r="B99" s="2">
        <v>21</v>
      </c>
    </row>
    <row r="100" spans="1:2" x14ac:dyDescent="0.35">
      <c r="A100" t="s">
        <v>110</v>
      </c>
      <c r="B100" s="2" t="s">
        <v>640</v>
      </c>
    </row>
    <row r="101" spans="1:2" x14ac:dyDescent="0.35">
      <c r="A101" t="s">
        <v>111</v>
      </c>
      <c r="B101" s="2">
        <v>0</v>
      </c>
    </row>
    <row r="102" spans="1:2" x14ac:dyDescent="0.35">
      <c r="A102" t="s">
        <v>112</v>
      </c>
      <c r="B102" s="2" t="s">
        <v>491</v>
      </c>
    </row>
    <row r="103" spans="1:2" x14ac:dyDescent="0.35">
      <c r="A103" t="s">
        <v>113</v>
      </c>
      <c r="B103" s="2">
        <v>35</v>
      </c>
    </row>
    <row r="104" spans="1:2" x14ac:dyDescent="0.35">
      <c r="A104" t="s">
        <v>114</v>
      </c>
      <c r="B104" s="2">
        <v>-14</v>
      </c>
    </row>
    <row r="105" spans="1:2" x14ac:dyDescent="0.35">
      <c r="A105" t="s">
        <v>115</v>
      </c>
      <c r="B105" s="2">
        <v>35</v>
      </c>
    </row>
    <row r="106" spans="1:2" x14ac:dyDescent="0.35">
      <c r="A106" t="s">
        <v>116</v>
      </c>
      <c r="B106" s="2">
        <v>-43</v>
      </c>
    </row>
    <row r="107" spans="1:2" x14ac:dyDescent="0.35">
      <c r="A107" t="s">
        <v>117</v>
      </c>
      <c r="B107" s="2">
        <v>33.700000000000003</v>
      </c>
    </row>
    <row r="108" spans="1:2" x14ac:dyDescent="0.35">
      <c r="A108" t="s">
        <v>118</v>
      </c>
      <c r="B108" s="2">
        <v>25.3</v>
      </c>
    </row>
    <row r="109" spans="1:2" x14ac:dyDescent="0.35">
      <c r="A109" t="s">
        <v>119</v>
      </c>
      <c r="B109" s="2">
        <v>30</v>
      </c>
    </row>
    <row r="110" spans="1:2" x14ac:dyDescent="0.35">
      <c r="A110" t="s">
        <v>120</v>
      </c>
      <c r="B110" s="2" t="s">
        <v>640</v>
      </c>
    </row>
    <row r="111" spans="1:2" x14ac:dyDescent="0.35">
      <c r="A111" t="s">
        <v>121</v>
      </c>
      <c r="B111" s="2">
        <v>44</v>
      </c>
    </row>
    <row r="112" spans="1:2" x14ac:dyDescent="0.35">
      <c r="A112" t="s">
        <v>122</v>
      </c>
      <c r="B112" s="2">
        <v>44</v>
      </c>
    </row>
    <row r="113" spans="1:2" x14ac:dyDescent="0.35">
      <c r="A113" t="s">
        <v>123</v>
      </c>
      <c r="B113" s="2">
        <v>71.2</v>
      </c>
    </row>
    <row r="114" spans="1:2" x14ac:dyDescent="0.35">
      <c r="A114" t="s">
        <v>124</v>
      </c>
      <c r="B114" s="2">
        <v>21.8</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1"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40"/>
  <sheetViews>
    <sheetView workbookViewId="0">
      <pane xSplit="2" ySplit="9" topLeftCell="C10" activePane="bottomRight" state="frozen"/>
      <selection pane="topRight" activeCell="C1" sqref="C1"/>
      <selection pane="bottomLeft" activeCell="A10" sqref="A10"/>
      <selection pane="bottomRight" activeCell="B4" sqref="B4"/>
    </sheetView>
  </sheetViews>
  <sheetFormatPr defaultRowHeight="12.75" x14ac:dyDescent="0.35"/>
  <cols>
    <col min="1" max="1" width="8" bestFit="1" customWidth="1"/>
    <col min="2" max="2" width="15.59765625" customWidth="1"/>
    <col min="3" max="4" width="3" bestFit="1" customWidth="1"/>
    <col min="5" max="5" width="7" bestFit="1" customWidth="1"/>
    <col min="6" max="6" width="7.59765625" bestFit="1" customWidth="1"/>
    <col min="7" max="7" width="5" style="44" bestFit="1" customWidth="1"/>
    <col min="8" max="9" width="5.59765625" customWidth="1"/>
    <col min="10" max="10" width="6.59765625" bestFit="1" customWidth="1"/>
    <col min="11" max="11" width="6.59765625" customWidth="1"/>
    <col min="12" max="12" width="7" bestFit="1" customWidth="1"/>
    <col min="13" max="13" width="5.59765625" style="42" customWidth="1"/>
    <col min="14" max="15" width="5.73046875" style="42" customWidth="1"/>
    <col min="16" max="16" width="5.1328125" bestFit="1" customWidth="1"/>
    <col min="17" max="17" width="4.1328125" bestFit="1" customWidth="1"/>
    <col min="18" max="18" width="6" bestFit="1" customWidth="1"/>
    <col min="19" max="20" width="5.73046875" customWidth="1"/>
    <col min="21" max="21" width="6.265625" bestFit="1" customWidth="1"/>
    <col min="22" max="22" width="4.265625" customWidth="1"/>
    <col min="23" max="23" width="6.59765625" bestFit="1" customWidth="1"/>
    <col min="24" max="25" width="4.265625" customWidth="1"/>
    <col min="26" max="26" width="5.59765625" customWidth="1"/>
    <col min="27" max="27" width="4.86328125" customWidth="1"/>
    <col min="28" max="28" width="6.59765625" bestFit="1" customWidth="1"/>
    <col min="29" max="29" width="5.86328125" customWidth="1"/>
    <col min="30" max="30" width="5" customWidth="1"/>
    <col min="31" max="31" width="5.265625" customWidth="1"/>
    <col min="32" max="32" width="6.3984375" bestFit="1" customWidth="1"/>
    <col min="33" max="33" width="6.59765625" bestFit="1" customWidth="1"/>
    <col min="34" max="34" width="5.59765625" bestFit="1" customWidth="1"/>
    <col min="35" max="35" width="5.265625" customWidth="1"/>
    <col min="36" max="36" width="6.3984375" bestFit="1" customWidth="1"/>
    <col min="37" max="37" width="7.1328125" customWidth="1"/>
    <col min="38" max="39" width="6.59765625" bestFit="1" customWidth="1"/>
    <col min="40" max="40" width="5.59765625" bestFit="1" customWidth="1"/>
    <col min="41" max="41" width="6.73046875" style="87" bestFit="1" customWidth="1"/>
  </cols>
  <sheetData>
    <row r="1" spans="1:41" ht="13.5" thickBot="1" x14ac:dyDescent="0.45">
      <c r="A1" s="340" t="str">
        <f>CurCond!$A$1</f>
        <v>v202303-26</v>
      </c>
      <c r="B1" s="340"/>
      <c r="E1" s="71">
        <f ca="1">'R1WxTags'!M1</f>
        <v>44997</v>
      </c>
      <c r="F1" s="72">
        <f ca="1">'R1WxTags'!O1</f>
        <v>44997.710821759261</v>
      </c>
      <c r="G1" s="73">
        <f>'R1WxTags'!R7</f>
        <v>30</v>
      </c>
    </row>
    <row r="3" spans="1:41" ht="7.5" customHeight="1" thickBot="1" x14ac:dyDescent="0.4"/>
    <row r="4" spans="1:41" ht="13.5" thickBot="1" x14ac:dyDescent="0.45">
      <c r="B4" s="18"/>
      <c r="C4" s="18"/>
      <c r="D4" s="18"/>
      <c r="E4" s="18"/>
      <c r="F4" s="288" t="s">
        <v>206</v>
      </c>
      <c r="G4" s="289">
        <f ca="1">MAX(G10:G35)</f>
        <v>90</v>
      </c>
      <c r="H4" s="290">
        <f t="array" aca="1" ref="H4" ca="1">MAX(IF(NOT($C$10:$C$35),H$10:H$35,""))</f>
        <v>44.5</v>
      </c>
      <c r="I4" s="291">
        <f t="array" aca="1" ref="I4" ca="1">MAX(IF(NOT($C$10:$C$35),I$10:I$35,""))</f>
        <v>44.6</v>
      </c>
      <c r="J4" s="291"/>
      <c r="K4" s="291">
        <f t="array" aca="1" ref="K4" ca="1">MAX(IF(NOT($C$10:$C$35),K$10:K$35,""))</f>
        <v>33.9</v>
      </c>
      <c r="L4" s="291"/>
      <c r="M4" s="291">
        <f t="array" aca="1" ref="M4" ca="1">MAX(IF(NOT($C$10:$C$35),M$10:M$35,""))</f>
        <v>56</v>
      </c>
      <c r="N4" s="291">
        <f t="array" aca="1" ref="N4" ca="1">MAX(IF(NOT($C$10:$C$35),N$10:N$35,""))</f>
        <v>25.2</v>
      </c>
      <c r="O4" s="291">
        <f t="array" aca="1" ref="O4" ca="1">MAX(IF(NOT($C$10:$C$35),O$10:O$35,""))</f>
        <v>56</v>
      </c>
      <c r="P4" s="291">
        <f t="array" aca="1" ref="P4" ca="1">MAX(IF(NOT($C$10:$C$35),P$10:P$35,""))</f>
        <v>6.9</v>
      </c>
      <c r="Q4" s="293">
        <f t="array" aca="1" ref="Q4" ca="1">MAX(IF(NOT($C$10:$C$35),Q$10:Q$35,""))</f>
        <v>9</v>
      </c>
      <c r="R4" s="294"/>
      <c r="S4" s="293">
        <f t="array" aca="1" ref="S4" ca="1">MAX(IF(NOT($C$10:$C$35),S$10:S$35,""))</f>
        <v>9.3000000000000007</v>
      </c>
      <c r="T4" s="293">
        <f t="array" aca="1" ref="T4" ca="1">MAX(IF(NOT($C$10:$C$35),T$10:T$35,""))</f>
        <v>9</v>
      </c>
      <c r="U4" s="293">
        <f t="array" aca="1" ref="U4" ca="1">MAX(IF(NOT($C$10:$C$35),U$10:U$35,""))</f>
        <v>9</v>
      </c>
      <c r="V4" s="293">
        <f t="array" aca="1" ref="V4" ca="1">MAX(IF(NOT($C$10:$C$35),V$10:V$35,""))</f>
        <v>19</v>
      </c>
      <c r="W4" s="293"/>
      <c r="X4" s="293">
        <f t="array" aca="1" ref="X4" ca="1">MAX(IF(NOT($C$10:$C$35),X$10:X$35,""))</f>
        <v>56</v>
      </c>
      <c r="Y4" s="293">
        <f t="array" aca="1" ref="Y4" ca="1">MAX(IF(NOT($C$10:$C$35),Y$10:Y$35,""))</f>
        <v>56</v>
      </c>
      <c r="Z4" s="293">
        <f t="array" aca="1" ref="Z4" ca="1">MAX(IF(NOT($C$10:$C$35),Z$10:Z$35,""))</f>
        <v>43.5</v>
      </c>
      <c r="AA4" s="293">
        <f t="array" aca="1" ref="AA4" ca="1">MAX(IF(NOT($C$10:$C$35),AA$10:AA$35,""))</f>
        <v>32</v>
      </c>
      <c r="AB4" s="293"/>
      <c r="AC4" s="293">
        <f t="array" aca="1" ref="AC4" ca="1">MAX(IF(NOT($C$10:$C$35),AC$10:AC$35,""))</f>
        <v>19</v>
      </c>
      <c r="AD4" s="293">
        <f t="array" aca="1" ref="AD4" ca="1">MAX(IF(NOT($C$10:$C$35),AD$10:AD$35,""))</f>
        <v>3</v>
      </c>
      <c r="AE4" s="295">
        <f t="array" aca="1" ref="AE4" ca="1">MAX(IF(NOT($C$10:$C$35),AE$10:AE$35,""))</f>
        <v>0.22</v>
      </c>
      <c r="AF4" s="295">
        <f t="array" aca="1" ref="AF4" ca="1">MAX(IF(NOT($C$10:$C$35),AF$10:AF$35,""))</f>
        <v>1.36</v>
      </c>
      <c r="AG4" s="295">
        <f t="array" aca="1" ref="AG4" ca="1">MAX(IF(NOT($C$10:$C$35),AG$10:AG$35,""))</f>
        <v>1.8</v>
      </c>
      <c r="AH4" s="295">
        <f t="array" aca="1" ref="AH4" ca="1">MAX(IF(NOT($C$10:$C$35),AH$10:AH$35,""))</f>
        <v>14.13</v>
      </c>
      <c r="AI4" s="295">
        <f t="array" aca="1" ref="AI4" ca="1">MAX(IF(NOT($C$10:$C$35),AI$10:AI$35,""))</f>
        <v>0</v>
      </c>
      <c r="AJ4" s="295">
        <f t="array" aca="1" ref="AJ4" ca="1">MAX(IF(NOT($C$10:$C$35),AJ$10:AJ$35,""))</f>
        <v>0.16</v>
      </c>
      <c r="AK4" s="295">
        <f t="array" aca="1" ref="AK4" ca="1">MAX(IF(NOT($C$10:$C$35),AK$10:AK$35,""))</f>
        <v>0</v>
      </c>
      <c r="AL4" s="295">
        <f t="array" aca="1" ref="AL4" ca="1">MAX(IF(NOT($C$10:$C$35),AL$10:AL$35,""))</f>
        <v>0</v>
      </c>
      <c r="AM4" s="295">
        <f t="array" aca="1" ref="AM4" ca="1">MAX(IF(NOT($C$10:$C$35),AM$10:AM$35,""))</f>
        <v>9.76</v>
      </c>
      <c r="AN4" s="295">
        <f t="array" aca="1" ref="AN4" ca="1">MAX(IF(NOT($C$10:$C$35),AN$10:AN$35,""))</f>
        <v>82.29</v>
      </c>
    </row>
    <row r="5" spans="1:41" ht="13.5" thickBot="1" x14ac:dyDescent="0.45">
      <c r="B5" s="18"/>
      <c r="C5" s="18"/>
      <c r="D5" s="18"/>
      <c r="E5" s="18"/>
      <c r="F5" s="69" t="s">
        <v>205</v>
      </c>
      <c r="G5" s="40">
        <f ca="1">MIN(G10:G35)</f>
        <v>0</v>
      </c>
      <c r="H5" s="19">
        <f t="array" aca="1" ref="H5" ca="1">MIN(IF(NOT($C$10:$C$35),H$10:H$35,""))</f>
        <v>25.7</v>
      </c>
      <c r="I5" s="20">
        <f t="array" aca="1" ref="I5" ca="1">MIN(IF(NOT($C$10:$C$35),I$10:I$35,""))</f>
        <v>30.1</v>
      </c>
      <c r="J5" s="20"/>
      <c r="K5" s="20">
        <f t="array" aca="1" ref="K5" ca="1">MIN(IF(NOT($C$10:$C$35),K$10:K$35,""))</f>
        <v>3.7</v>
      </c>
      <c r="L5" s="20"/>
      <c r="M5" s="20">
        <f t="array" aca="1" ref="M5" ca="1">MIN(IF(NOT($C$10:$C$35),M$10:M$35,""))</f>
        <v>37.200000000000003</v>
      </c>
      <c r="N5" s="20">
        <f t="array" aca="1" ref="N5" ca="1">MIN(IF(NOT($C$10:$C$35),N$10:N$35,""))</f>
        <v>-11.3</v>
      </c>
      <c r="O5" s="20">
        <f t="array" aca="1" ref="O5" ca="1">MIN(IF(NOT($C$10:$C$35),O$10:O$35,""))</f>
        <v>39.9</v>
      </c>
      <c r="P5" s="20">
        <f t="array" aca="1" ref="P5" ca="1">MIN(IF(NOT($C$10:$C$35),P$10:P$35,""))</f>
        <v>-37.299999999999997</v>
      </c>
      <c r="Q5" s="56">
        <f t="array" aca="1" ref="Q5" ca="1">MIN(IF(NOT($C$10:$C$35),Q$10:Q$35,""))</f>
        <v>0</v>
      </c>
      <c r="R5" s="21"/>
      <c r="S5" s="56">
        <f t="array" aca="1" ref="S5" ca="1">MIN(IF(NOT($C$10:$C$35),S$10:S$35,""))</f>
        <v>0</v>
      </c>
      <c r="T5" s="56">
        <f t="array" aca="1" ref="T5" ca="1">MIN(IF(NOT($C$10:$C$35),T$10:T$35,""))</f>
        <v>0</v>
      </c>
      <c r="U5" s="56">
        <f t="array" aca="1" ref="U5" ca="1">MIN(IF(NOT($C$10:$C$35),U$10:U$35,""))</f>
        <v>0</v>
      </c>
      <c r="V5" s="56">
        <f t="array" aca="1" ref="V5" ca="1">MIN(IF(NOT($C$10:$C$35),V$10:V$35,""))</f>
        <v>6</v>
      </c>
      <c r="W5" s="56"/>
      <c r="X5" s="56">
        <f t="array" aca="1" ref="X5" ca="1">MIN(IF(NOT($C$10:$C$35),X$10:X$35,""))</f>
        <v>32</v>
      </c>
      <c r="Y5" s="56">
        <f t="array" aca="1" ref="Y5" ca="1">MIN(IF(NOT($C$10:$C$35),Y$10:Y$35,""))</f>
        <v>32</v>
      </c>
      <c r="Z5" s="56">
        <f t="array" aca="1" ref="Z5" ca="1">MIN(IF(NOT($C$10:$C$35),Z$10:Z$35,""))</f>
        <v>22.2</v>
      </c>
      <c r="AA5" s="56">
        <f t="array" aca="1" ref="AA5" ca="1">MIN(IF(NOT($C$10:$C$35),AA$10:AA$35,""))</f>
        <v>-1</v>
      </c>
      <c r="AB5" s="56"/>
      <c r="AC5" s="56">
        <f t="array" aca="1" ref="AC5" ca="1">MIN(IF(NOT($C$10:$C$35),AC$10:AC$35,""))</f>
        <v>-21</v>
      </c>
      <c r="AD5" s="56">
        <f t="array" aca="1" ref="AD5" ca="1">MIN(IF(NOT($C$10:$C$35),AD$10:AD$35,""))</f>
        <v>-42</v>
      </c>
      <c r="AE5" s="26">
        <f t="array" aca="1" ref="AE5" ca="1">MIN(IF(NOT($C$10:$C$35),AE$10:AE$35,""))</f>
        <v>0.01</v>
      </c>
      <c r="AF5" s="26">
        <f t="array" aca="1" ref="AF5" ca="1">MIN(IF(NOT($C$10:$C$35),AF$10:AF$35,""))</f>
        <v>0</v>
      </c>
      <c r="AG5" s="26">
        <f t="array" aca="1" ref="AG5" ca="1">MIN(IF(NOT($C$10:$C$35),AG$10:AG$35,""))</f>
        <v>0.34</v>
      </c>
      <c r="AH5" s="26">
        <f t="array" aca="1" ref="AH5" ca="1">MIN(IF(NOT($C$10:$C$35),AH$10:AH$35,""))</f>
        <v>2.94</v>
      </c>
      <c r="AI5" s="26">
        <f t="array" aca="1" ref="AI5" ca="1">MIN(IF(NOT($C$10:$C$35),AI$10:AI$35,""))</f>
        <v>0</v>
      </c>
      <c r="AJ5" s="26">
        <f t="array" aca="1" ref="AJ5" ca="1">MIN(IF(NOT($C$10:$C$35),AJ$10:AJ$35,""))</f>
        <v>0.01</v>
      </c>
      <c r="AK5" s="26">
        <f t="array" aca="1" ref="AK5" ca="1">MIN(IF(NOT($C$10:$C$35),AK$10:AK$35,""))</f>
        <v>0</v>
      </c>
      <c r="AL5" s="26">
        <f t="array" aca="1" ref="AL5" ca="1">MIN(IF(NOT($C$10:$C$35),AL$10:AL$35,""))</f>
        <v>0</v>
      </c>
      <c r="AM5" s="26">
        <f t="array" aca="1" ref="AM5" ca="1">MIN(IF(NOT($C$10:$C$35),AM$10:AM$35,""))</f>
        <v>0.24</v>
      </c>
      <c r="AN5" s="26">
        <f t="array" aca="1" ref="AN5" ca="1">MIN(IF(NOT($C$10:$C$35),AN$10:AN$35,""))</f>
        <v>0.45</v>
      </c>
    </row>
    <row r="6" spans="1:41" ht="13.5" thickBot="1" x14ac:dyDescent="0.45">
      <c r="B6" s="18"/>
      <c r="C6" s="119">
        <f ca="1">COUNTIF($C$10:$C$35, "=0")</f>
        <v>25</v>
      </c>
      <c r="D6" s="18"/>
      <c r="E6" s="18"/>
      <c r="F6" s="70" t="s">
        <v>204</v>
      </c>
      <c r="G6" s="41">
        <f t="array" aca="1" ref="G6" ca="1">AVERAGE(IF(NOT($C$10:$C$35),G$10:G$35,""))</f>
        <v>0.8</v>
      </c>
      <c r="H6" s="23">
        <f t="array" aca="1" ref="H6" ca="1">AVERAGE(IF(NOT($C$10:$C$35),H$10:H$35,""))</f>
        <v>37.231999999999999</v>
      </c>
      <c r="I6" s="24">
        <f t="array" aca="1" ref="I6" ca="1">AVERAGE(IF(NOT($C$10:$C$35),I$10:I$35,""))</f>
        <v>38.28</v>
      </c>
      <c r="J6" s="24"/>
      <c r="K6" s="24">
        <f t="array" aca="1" ref="K6" ca="1">AVERAGE(IF(NOT($C$10:$C$35),K$10:K$35,""))</f>
        <v>24.628</v>
      </c>
      <c r="L6" s="24"/>
      <c r="M6" s="24">
        <f t="array" aca="1" ref="M6" ca="1">AVERAGE(IF(NOT($C$10:$C$35),M$10:M$35,""))</f>
        <v>49.875999999999983</v>
      </c>
      <c r="N6" s="24">
        <f t="array" aca="1" ref="N6" ca="1">AVERAGE(IF(NOT($C$10:$C$35),N$10:N$35,""))</f>
        <v>8.84</v>
      </c>
      <c r="O6" s="24">
        <f t="array" aca="1" ref="O6" ca="1">AVERAGE(IF(NOT($C$10:$C$35),O$10:O$35,""))</f>
        <v>50.143999999999984</v>
      </c>
      <c r="P6" s="24">
        <f t="array" aca="1" ref="P6" ca="1">AVERAGE(IF(NOT($C$10:$C$35),P$10:P$35,""))</f>
        <v>-10.564</v>
      </c>
      <c r="Q6" s="57">
        <f t="array" aca="1" ref="Q6" ca="1">AVERAGE(IF(NOT($C$10:$C$35),Q$10:Q$35,""))</f>
        <v>2.0541666666666667</v>
      </c>
      <c r="R6" s="25"/>
      <c r="S6" s="57">
        <f t="array" aca="1" ref="S6" ca="1">AVERAGE(IF(NOT($C$10:$C$35),S$10:S$35,""))</f>
        <v>1.9708333333333339</v>
      </c>
      <c r="T6" s="57">
        <f t="array" aca="1" ref="T6" ca="1">AVERAGE(IF(NOT($C$10:$C$35),T$10:T$35,""))</f>
        <v>2.04</v>
      </c>
      <c r="U6" s="57">
        <f t="array" aca="1" ref="U6" ca="1">AVERAGE(IF(NOT($C$10:$C$35),U$10:U$35,""))</f>
        <v>2.04</v>
      </c>
      <c r="V6" s="57">
        <f t="array" aca="1" ref="V6" ca="1">AVERAGE(IF(NOT($C$10:$C$35),V$10:V$35,""))</f>
        <v>10.32</v>
      </c>
      <c r="W6" s="57"/>
      <c r="X6" s="57">
        <f t="array" aca="1" ref="X6" ca="1">AVERAGE(IF(NOT($C$10:$C$35),X$10:X$35,""))</f>
        <v>42.44</v>
      </c>
      <c r="Y6" s="57">
        <f t="array" aca="1" ref="Y6" ca="1">AVERAGE(IF(NOT($C$10:$C$35),Y$10:Y$35,""))</f>
        <v>43.08</v>
      </c>
      <c r="Z6" s="57">
        <f t="array" aca="1" ref="Z6" ca="1">AVERAGE(IF(NOT($C$10:$C$35),Z$10:Z$35,""))</f>
        <v>35.972000000000001</v>
      </c>
      <c r="AA6" s="57">
        <f t="array" aca="1" ref="AA6" ca="1">AVERAGE(IF(NOT($C$10:$C$35),AA$10:AA$35,""))</f>
        <v>20.76</v>
      </c>
      <c r="AB6" s="57"/>
      <c r="AC6" s="57">
        <f t="array" aca="1" ref="AC6" ca="1">AVERAGE(IF(NOT($C$10:$C$35),AC$10:AC$35,""))</f>
        <v>2.44</v>
      </c>
      <c r="AD6" s="57">
        <f t="array" aca="1" ref="AD6" ca="1">AVERAGE(IF(NOT($C$10:$C$35),AD$10:AD$35,""))</f>
        <v>-19.88</v>
      </c>
      <c r="AE6" s="27">
        <f t="array" aca="1" ref="AE6" ca="1">AVERAGE(IF(NOT($C$10:$C$35),AE$10:AE$35,""))</f>
        <v>8.48E-2</v>
      </c>
      <c r="AF6" s="27">
        <f t="array" aca="1" ref="AF6" ca="1">AVERAGE(IF(NOT($C$10:$C$35),AF$10:AF$35,""))</f>
        <v>0.254</v>
      </c>
      <c r="AG6" s="27">
        <f t="array" aca="1" ref="AG6" ca="1">AVERAGE(IF(NOT($C$10:$C$35),AG$10:AG$35,""))</f>
        <v>0.9264</v>
      </c>
      <c r="AH6" s="27">
        <f t="array" aca="1" ref="AH6" ca="1">AVERAGE(IF(NOT($C$10:$C$35),AH$10:AH$35,""))</f>
        <v>8.2855999999999987</v>
      </c>
      <c r="AI6" s="27">
        <f t="array" aca="1" ref="AI6" ca="1">AVERAGE(IF(NOT($C$10:$C$35),AI$10:AI$35,""))</f>
        <v>0</v>
      </c>
      <c r="AJ6" s="27">
        <f t="array" aca="1" ref="AJ6" ca="1">AVERAGE(IF(NOT($C$10:$C$35),AJ$10:AJ$35,""))</f>
        <v>7.6800000000000021E-2</v>
      </c>
      <c r="AK6" s="27" t="e">
        <f t="array" aca="1" ref="AK6" ca="1">AVERAGE(IF(NOT($C$10:$C$35),AK$10:AK$35,""))</f>
        <v>#DIV/0!</v>
      </c>
      <c r="AL6" s="27">
        <f t="array" aca="1" ref="AL6" ca="1">AVERAGE(IF(NOT($C$10:$C$35),AL$10:AL$35,""))</f>
        <v>0</v>
      </c>
      <c r="AM6" s="27">
        <f t="array" aca="1" ref="AM6" ca="1">AVERAGE(IF(NOT($C$10:$C$35),AM$10:AM$35,""))</f>
        <v>1.7475999999999998</v>
      </c>
      <c r="AN6" s="27">
        <f t="array" aca="1" ref="AN6" ca="1">AVERAGE(IF(NOT($C$10:$C$35),AN$10:AN$35,""))</f>
        <v>24.835199999999997</v>
      </c>
    </row>
    <row r="7" spans="1:41" ht="7.5" customHeight="1" thickBot="1" x14ac:dyDescent="0.4">
      <c r="I7" s="42"/>
      <c r="J7" s="42"/>
      <c r="K7" s="42"/>
      <c r="L7" s="42"/>
      <c r="P7" s="42"/>
      <c r="S7" s="44"/>
      <c r="T7" s="44"/>
      <c r="U7" s="44"/>
      <c r="V7" s="44"/>
      <c r="W7" s="44"/>
      <c r="X7" s="44"/>
      <c r="Y7" s="44"/>
      <c r="Z7" s="44"/>
      <c r="AA7" s="44"/>
      <c r="AB7" s="44"/>
      <c r="AC7" s="44"/>
      <c r="AD7" s="44"/>
    </row>
    <row r="8" spans="1:41" ht="12.75" customHeight="1" thickBot="1" x14ac:dyDescent="0.45">
      <c r="A8" s="332" t="s">
        <v>228</v>
      </c>
      <c r="B8" s="334" t="s">
        <v>777</v>
      </c>
      <c r="C8" s="336" t="s">
        <v>440</v>
      </c>
      <c r="D8" s="337"/>
      <c r="E8" s="338"/>
      <c r="F8" s="338"/>
      <c r="G8" s="339"/>
      <c r="H8" s="322" t="s">
        <v>346</v>
      </c>
      <c r="I8" s="331"/>
      <c r="J8" s="331"/>
      <c r="K8" s="331"/>
      <c r="L8" s="331"/>
      <c r="M8" s="331"/>
      <c r="N8" s="331"/>
      <c r="O8" s="331"/>
      <c r="P8" s="323"/>
      <c r="Q8" s="324" t="s">
        <v>245</v>
      </c>
      <c r="R8" s="325"/>
      <c r="S8" s="325"/>
      <c r="T8" s="325"/>
      <c r="U8" s="325"/>
      <c r="V8" s="326"/>
      <c r="W8" s="326"/>
      <c r="X8" s="326"/>
      <c r="Y8" s="327"/>
      <c r="Z8" s="341" t="s">
        <v>85</v>
      </c>
      <c r="AA8" s="342"/>
      <c r="AB8" s="342"/>
      <c r="AC8" s="342"/>
      <c r="AD8" s="343"/>
      <c r="AE8" s="324" t="s">
        <v>246</v>
      </c>
      <c r="AF8" s="325"/>
      <c r="AG8" s="325"/>
      <c r="AH8" s="326"/>
      <c r="AI8" s="324" t="s">
        <v>317</v>
      </c>
      <c r="AJ8" s="325"/>
      <c r="AK8" s="325"/>
      <c r="AL8" s="325"/>
      <c r="AM8" s="325"/>
      <c r="AN8" s="327"/>
      <c r="AO8" s="120">
        <f ca="1">COUNTIF($C$10:$C$35, "=0")</f>
        <v>25</v>
      </c>
    </row>
    <row r="9" spans="1:41" ht="13.5" thickBot="1" x14ac:dyDescent="0.45">
      <c r="A9" s="333"/>
      <c r="B9" s="335"/>
      <c r="C9" s="130" t="s">
        <v>459</v>
      </c>
      <c r="D9" s="131" t="s">
        <v>458</v>
      </c>
      <c r="E9" s="76" t="s">
        <v>232</v>
      </c>
      <c r="F9" s="132" t="s">
        <v>233</v>
      </c>
      <c r="G9" s="133" t="s">
        <v>357</v>
      </c>
      <c r="H9" s="35" t="s">
        <v>229</v>
      </c>
      <c r="I9" s="36" t="s">
        <v>230</v>
      </c>
      <c r="J9" s="36" t="s">
        <v>233</v>
      </c>
      <c r="K9" s="36" t="s">
        <v>231</v>
      </c>
      <c r="L9" s="36" t="s">
        <v>233</v>
      </c>
      <c r="M9" s="121" t="s">
        <v>437</v>
      </c>
      <c r="N9" s="121" t="s">
        <v>462</v>
      </c>
      <c r="O9" s="121" t="s">
        <v>438</v>
      </c>
      <c r="P9" s="122" t="s">
        <v>463</v>
      </c>
      <c r="Q9" s="35" t="s">
        <v>229</v>
      </c>
      <c r="R9" s="39" t="s">
        <v>240</v>
      </c>
      <c r="S9" s="36" t="s">
        <v>469</v>
      </c>
      <c r="T9" s="36" t="s">
        <v>468</v>
      </c>
      <c r="U9" s="36" t="s">
        <v>329</v>
      </c>
      <c r="V9" s="37" t="s">
        <v>436</v>
      </c>
      <c r="W9" s="37" t="s">
        <v>233</v>
      </c>
      <c r="X9" s="37" t="s">
        <v>437</v>
      </c>
      <c r="Y9" s="38" t="s">
        <v>438</v>
      </c>
      <c r="Z9" s="35" t="s">
        <v>229</v>
      </c>
      <c r="AA9" s="36" t="s">
        <v>231</v>
      </c>
      <c r="AB9" s="36" t="s">
        <v>233</v>
      </c>
      <c r="AC9" s="36" t="s">
        <v>462</v>
      </c>
      <c r="AD9" s="38" t="s">
        <v>463</v>
      </c>
      <c r="AE9" s="35" t="s">
        <v>235</v>
      </c>
      <c r="AF9" s="36" t="s">
        <v>236</v>
      </c>
      <c r="AG9" s="36" t="s">
        <v>237</v>
      </c>
      <c r="AH9" s="37" t="s">
        <v>238</v>
      </c>
      <c r="AI9" s="35" t="s">
        <v>229</v>
      </c>
      <c r="AJ9" s="36" t="s">
        <v>230</v>
      </c>
      <c r="AK9" s="36" t="s">
        <v>233</v>
      </c>
      <c r="AL9" s="36" t="s">
        <v>470</v>
      </c>
      <c r="AM9" s="36" t="s">
        <v>437</v>
      </c>
      <c r="AN9" s="38" t="s">
        <v>438</v>
      </c>
      <c r="AO9" s="126" t="s">
        <v>362</v>
      </c>
    </row>
    <row r="10" spans="1:41" x14ac:dyDescent="0.35">
      <c r="A10" s="32" t="str">
        <f>'R1WxTags'!C10</f>
        <v>1421</v>
      </c>
      <c r="B10" s="32" t="str">
        <f ca="1">'R1WxTags'!D10</f>
        <v>Hooper</v>
      </c>
      <c r="C10" s="112">
        <f ca="1">'R1WxTags'!$L10</f>
        <v>0</v>
      </c>
      <c r="D10" s="112">
        <f ca="1">IF(SUM('R1WxTags'!$F10:$K10)&gt;0,1,0)</f>
        <v>0</v>
      </c>
      <c r="E10" s="97">
        <f>'R1WxTags'!M10</f>
        <v>44997</v>
      </c>
      <c r="F10" s="65" t="str">
        <f>TEXT('R1WxTags'!O10, "hh:mm AM/PM")</f>
        <v>04:56 PM</v>
      </c>
      <c r="G10" s="66">
        <f ca="1">'R1WxTags'!R10</f>
        <v>0</v>
      </c>
      <c r="H10" s="137">
        <f ca="1">IF($C10,"--",'R1WxTags'!Y10)</f>
        <v>41.7</v>
      </c>
      <c r="I10" s="134">
        <f ca="1">IF($C10,"--",'R1WxTags'!Z10)</f>
        <v>41.8</v>
      </c>
      <c r="J10" s="134" t="str">
        <f ca="1">IF($C10,"--",'R1WxTags'!AA10)</f>
        <v>4:53p</v>
      </c>
      <c r="K10" s="134">
        <f ca="1">IF($C10,"--",'R1WxTags'!AB10)</f>
        <v>30.4</v>
      </c>
      <c r="L10" s="134" t="str">
        <f ca="1">IF($C10,"--",'R1WxTags'!AC10)</f>
        <v>8:33a</v>
      </c>
      <c r="M10" s="134">
        <f ca="1">IF($C10,"--",'R1WxTags'!AD10)</f>
        <v>54.5</v>
      </c>
      <c r="N10" s="134">
        <f ca="1">IF($C10,"--",'R1WxTags'!AE10)</f>
        <v>16.7</v>
      </c>
      <c r="O10" s="134">
        <f ca="1">IF($C10,"--",'R1WxTags'!AF10)</f>
        <v>54.5</v>
      </c>
      <c r="P10" s="138">
        <f ca="1">IF($C10,"--",'R1WxTags'!AG10)</f>
        <v>1.4</v>
      </c>
      <c r="Q10" s="139">
        <f ca="1">IF($C10,"--",'R1WxTags'!AU10)</f>
        <v>1.6</v>
      </c>
      <c r="R10" s="140" t="str">
        <f ca="1">IF($C10,"--",'R1WxTags'!BD10)</f>
        <v>ENE</v>
      </c>
      <c r="S10" s="141">
        <f ca="1">IF($C10,"--",'R1WxTags'!AV10)</f>
        <v>2.5</v>
      </c>
      <c r="T10" s="141">
        <f ca="1">IF($C10,"--",'R1WxTags'!AW10)</f>
        <v>3</v>
      </c>
      <c r="U10" s="141">
        <f ca="1">IF($C10,"--",'R1WxTags'!AX10)</f>
        <v>3</v>
      </c>
      <c r="V10" s="141">
        <f ca="1">IF($C10,"--",'R1WxTags'!AY10)</f>
        <v>9</v>
      </c>
      <c r="W10" s="134" t="str">
        <f ca="1">IF($C10,"--",'R1WxTags'!AZ10)</f>
        <v>12:07a</v>
      </c>
      <c r="X10" s="141">
        <f ca="1">IF($C10,"--",'R1WxTags'!BA10)</f>
        <v>38</v>
      </c>
      <c r="Y10" s="142">
        <f ca="1">IF($C10,"--",'R1WxTags'!BB10)</f>
        <v>38</v>
      </c>
      <c r="Z10" s="147">
        <f ca="1">IF($C10,"--",'R1WxTags'!BE10)</f>
        <v>40.299999999999997</v>
      </c>
      <c r="AA10" s="154">
        <f ca="1">IF($C10,"--",'R1WxTags'!BF10)</f>
        <v>27</v>
      </c>
      <c r="AB10" s="134" t="str">
        <f ca="1">IF($C10,"--",'R1WxTags'!BG10)</f>
        <v>8:33a</v>
      </c>
      <c r="AC10" s="154">
        <f ca="1">IF($C10,"--",'R1WxTags'!BH10)</f>
        <v>11</v>
      </c>
      <c r="AD10" s="154">
        <f ca="1">IF($C10,"--",'R1WxTags'!BI10)</f>
        <v>-6</v>
      </c>
      <c r="AE10" s="143">
        <f ca="1">IF($C10,"--",'R1WxTags'!BL10)</f>
        <v>0.08</v>
      </c>
      <c r="AF10" s="144">
        <f ca="1">IF($C10,"--",'R1WxTags'!BM10)</f>
        <v>0.08</v>
      </c>
      <c r="AG10" s="144">
        <f ca="1">IF($C10,"--",'R1WxTags'!BK10)</f>
        <v>0.78</v>
      </c>
      <c r="AH10" s="144">
        <f ca="1">IF($C10,"--",'R1WxTags'!BJ10)</f>
        <v>7.85</v>
      </c>
      <c r="AI10" s="143">
        <f ca="1">IF($C10,"--",'R1WxTags'!BN10)</f>
        <v>0</v>
      </c>
      <c r="AJ10" s="144">
        <f ca="1">IF($C10,"--",'R1WxTags'!BO10)</f>
        <v>0.04</v>
      </c>
      <c r="AK10" s="144" t="str">
        <f ca="1">IF($C10,"--",'R1WxTags'!BP10)</f>
        <v>12:33p</v>
      </c>
      <c r="AL10" s="144">
        <f ca="1">IF($C10,"--",'R1WxTags'!BQ10)</f>
        <v>0</v>
      </c>
      <c r="AM10" s="144">
        <f ca="1">IF($C10,"--",'R1WxTags'!BR10)</f>
        <v>1.05</v>
      </c>
      <c r="AN10" s="184">
        <f ca="1">IF($C10,"--",'R1WxTags'!BS10)</f>
        <v>52.36</v>
      </c>
      <c r="AO10" s="127" t="str">
        <f>'R1WxTags'!C10</f>
        <v>1421</v>
      </c>
    </row>
    <row r="11" spans="1:41" x14ac:dyDescent="0.35">
      <c r="A11" s="30" t="str">
        <f>'R1WxTags'!C11</f>
        <v>1422</v>
      </c>
      <c r="B11" s="30" t="str">
        <f ca="1">'R1WxTags'!D11</f>
        <v>Ogden</v>
      </c>
      <c r="C11" s="113">
        <f ca="1">'R1WxTags'!$L11</f>
        <v>0</v>
      </c>
      <c r="D11" s="112">
        <f ca="1">IF(SUM('R1WxTags'!$F11:$K11)&gt;0,1,0)</f>
        <v>0</v>
      </c>
      <c r="E11" s="98">
        <f>'R1WxTags'!M11</f>
        <v>44997</v>
      </c>
      <c r="F11" s="67" t="str">
        <f>TEXT('R1WxTags'!O11, "hh:mm AM/PM")</f>
        <v>04:56 PM</v>
      </c>
      <c r="G11" s="68">
        <f ca="1">'R1WxTags'!R11</f>
        <v>0</v>
      </c>
      <c r="H11" s="123">
        <f ca="1">IF($C11,"--",'R1WxTags'!Y11)</f>
        <v>41.9</v>
      </c>
      <c r="I11" s="124">
        <f ca="1">IF($C11,"--",'R1WxTags'!Z11)</f>
        <v>41.9</v>
      </c>
      <c r="J11" s="124" t="str">
        <f ca="1">IF($C11,"--",'R1WxTags'!AA11)</f>
        <v>4:54p</v>
      </c>
      <c r="K11" s="124">
        <f ca="1">IF($C11,"--",'R1WxTags'!AB11)</f>
        <v>31.5</v>
      </c>
      <c r="L11" s="124" t="str">
        <f ca="1">IF($C11,"--",'R1WxTags'!AC11)</f>
        <v>9:02a</v>
      </c>
      <c r="M11" s="124">
        <f ca="1">IF($C11,"--",'R1WxTags'!AD11)</f>
        <v>53.9</v>
      </c>
      <c r="N11" s="124">
        <f ca="1">IF($C11,"--",'R1WxTags'!AE11)</f>
        <v>18.5</v>
      </c>
      <c r="O11" s="124">
        <f ca="1">IF($C11,"--",'R1WxTags'!AF11)</f>
        <v>53.9</v>
      </c>
      <c r="P11" s="125">
        <f ca="1">IF($C11,"--",'R1WxTags'!AG11)</f>
        <v>2</v>
      </c>
      <c r="Q11" s="152" t="str">
        <f ca="1">IF($C11,"--",'R1WxTags'!AU11)</f>
        <v>---</v>
      </c>
      <c r="R11" s="153" t="str">
        <f ca="1">IF($C11,"--",'R1WxTags'!BD11)</f>
        <v>E</v>
      </c>
      <c r="S11" s="154" t="str">
        <f ca="1">IF($C11,"--",'R1WxTags'!AV11)</f>
        <v>---</v>
      </c>
      <c r="T11" s="154">
        <f ca="1">IF($C11,"--",'R1WxTags'!AW11)</f>
        <v>1</v>
      </c>
      <c r="U11" s="154">
        <f ca="1">IF($C11,"--",'R1WxTags'!AX11)</f>
        <v>1</v>
      </c>
      <c r="V11" s="154">
        <f ca="1">IF($C11,"--",'R1WxTags'!AY11)</f>
        <v>11</v>
      </c>
      <c r="W11" s="154" t="str">
        <f ca="1">IF($C11,"--",'R1WxTags'!AZ11)</f>
        <v>3:39a</v>
      </c>
      <c r="X11" s="154">
        <f ca="1">IF($C11,"--",'R1WxTags'!BA11)</f>
        <v>34</v>
      </c>
      <c r="Y11" s="155">
        <f ca="1">IF($C11,"--",'R1WxTags'!BB11)</f>
        <v>34</v>
      </c>
      <c r="Z11" s="147">
        <f ca="1">IF($C11,"--",'R1WxTags'!BE11)</f>
        <v>41.9</v>
      </c>
      <c r="AA11" s="154">
        <f ca="1">IF($C11,"--",'R1WxTags'!BF11)</f>
        <v>29</v>
      </c>
      <c r="AB11" s="147" t="str">
        <f ca="1">IF($C11,"--",'R1WxTags'!BG11)</f>
        <v>3:37a</v>
      </c>
      <c r="AC11" s="154">
        <f ca="1">IF($C11,"--",'R1WxTags'!BH11)</f>
        <v>15</v>
      </c>
      <c r="AD11" s="154">
        <f ca="1">IF($C11,"--",'R1WxTags'!BI11)</f>
        <v>-14</v>
      </c>
      <c r="AE11" s="156">
        <f ca="1">IF($C11,"--",'R1WxTags'!BL11)</f>
        <v>0.1</v>
      </c>
      <c r="AF11" s="157">
        <f ca="1">IF($C11,"--",'R1WxTags'!BM11)</f>
        <v>0.1</v>
      </c>
      <c r="AG11" s="157">
        <f ca="1">IF($C11,"--",'R1WxTags'!BK11)</f>
        <v>1.03</v>
      </c>
      <c r="AH11" s="157">
        <f ca="1">IF($C11,"--",'R1WxTags'!BJ11)</f>
        <v>10.37</v>
      </c>
      <c r="AI11" s="156">
        <f ca="1">IF($C11,"--",'R1WxTags'!BN11)</f>
        <v>0</v>
      </c>
      <c r="AJ11" s="157">
        <f ca="1">IF($C11,"--",'R1WxTags'!BO11)</f>
        <v>0.09</v>
      </c>
      <c r="AK11" s="157" t="str">
        <f ca="1">IF($C11,"--",'R1WxTags'!BP11)</f>
        <v>1:22p</v>
      </c>
      <c r="AL11" s="157">
        <f ca="1">IF($C11,"--",'R1WxTags'!BQ11)</f>
        <v>0</v>
      </c>
      <c r="AM11" s="157">
        <f ca="1">IF($C11,"--",'R1WxTags'!BR11)</f>
        <v>2.12</v>
      </c>
      <c r="AN11" s="185">
        <f ca="1">IF($C11,"--",'R1WxTags'!BS11)</f>
        <v>2.12</v>
      </c>
      <c r="AO11" s="128" t="str">
        <f>'R1WxTags'!C11</f>
        <v>1422</v>
      </c>
    </row>
    <row r="12" spans="1:41" x14ac:dyDescent="0.35">
      <c r="A12" s="31" t="str">
        <f>'R1WxTags'!C12</f>
        <v>1423</v>
      </c>
      <c r="B12" s="31" t="str">
        <f ca="1">'R1WxTags'!D12</f>
        <v>Brigham City</v>
      </c>
      <c r="C12" s="114">
        <f ca="1">'R1WxTags'!$L12</f>
        <v>0</v>
      </c>
      <c r="D12" s="116">
        <f ca="1">IF(SUM('R1WxTags'!$F12:$K12)&gt;0,1,0)</f>
        <v>1</v>
      </c>
      <c r="E12" s="98">
        <f>'R1WxTags'!M12</f>
        <v>44997</v>
      </c>
      <c r="F12" s="67" t="str">
        <f>TEXT('R1WxTags'!O12, "hh:mm AM/PM")</f>
        <v>04:56 PM</v>
      </c>
      <c r="G12" s="68">
        <f ca="1">'R1WxTags'!R12</f>
        <v>0</v>
      </c>
      <c r="H12" s="123">
        <f ca="1">IF($C12,"--",'R1WxTags'!Y12)</f>
        <v>38.5</v>
      </c>
      <c r="I12" s="124">
        <f ca="1">IF($C12,"--",'R1WxTags'!Z12)</f>
        <v>38.6</v>
      </c>
      <c r="J12" s="124" t="str">
        <f ca="1">IF($C12,"--",'R1WxTags'!AA12)</f>
        <v>4:57p</v>
      </c>
      <c r="K12" s="124">
        <f ca="1">IF($C12,"--",'R1WxTags'!AB12)</f>
        <v>28.1</v>
      </c>
      <c r="L12" s="124" t="str">
        <f ca="1">IF($C12,"--",'R1WxTags'!AC12)</f>
        <v>3:04a</v>
      </c>
      <c r="M12" s="124">
        <f ca="1">IF($C12,"--",'R1WxTags'!AD12)</f>
        <v>54.9</v>
      </c>
      <c r="N12" s="124">
        <f ca="1">IF($C12,"--",'R1WxTags'!AE12)</f>
        <v>15</v>
      </c>
      <c r="O12" s="124">
        <f ca="1">IF($C12,"--",'R1WxTags'!AF12)</f>
        <v>54.9</v>
      </c>
      <c r="P12" s="125">
        <f ca="1">IF($C12,"--",'R1WxTags'!AG12)</f>
        <v>-4.9000000000000004</v>
      </c>
      <c r="Q12" s="162">
        <f ca="1">IF($C12,"--",'R1WxTags'!AU12)</f>
        <v>0</v>
      </c>
      <c r="R12" s="163" t="str">
        <f ca="1">IF($C12,"--",'R1WxTags'!BD12)</f>
        <v>WSW</v>
      </c>
      <c r="S12" s="164">
        <f ca="1">IF($C12,"--",'R1WxTags'!AV12)</f>
        <v>0.6</v>
      </c>
      <c r="T12" s="164">
        <f ca="1">IF($C12,"--",'R1WxTags'!AW12)</f>
        <v>1</v>
      </c>
      <c r="U12" s="164">
        <f ca="1">IF($C12,"--",'R1WxTags'!AX12)</f>
        <v>1</v>
      </c>
      <c r="V12" s="154">
        <f ca="1">IF($C12,"--",'R1WxTags'!AY12)</f>
        <v>19</v>
      </c>
      <c r="W12" s="154" t="str">
        <f ca="1">IF($C12,"--",'R1WxTags'!AZ12)</f>
        <v>12:27a</v>
      </c>
      <c r="X12" s="154">
        <f ca="1">IF($C12,"--",'R1WxTags'!BA12)</f>
        <v>56</v>
      </c>
      <c r="Y12" s="155">
        <f ca="1">IF($C12,"--",'R1WxTags'!BB12)</f>
        <v>56</v>
      </c>
      <c r="Z12" s="147">
        <f ca="1">IF($C12,"--",'R1WxTags'!BE12)</f>
        <v>38.5</v>
      </c>
      <c r="AA12" s="154">
        <f ca="1">IF($C12,"--",'R1WxTags'!BF12)</f>
        <v>18</v>
      </c>
      <c r="AB12" s="147" t="str">
        <f ca="1">IF($C12,"--",'R1WxTags'!BG12)</f>
        <v>1:51a</v>
      </c>
      <c r="AC12" s="154">
        <f ca="1">IF($C12,"--",'R1WxTags'!BH12)</f>
        <v>1</v>
      </c>
      <c r="AD12" s="154">
        <f ca="1">IF($C12,"--",'R1WxTags'!BI12)</f>
        <v>-24</v>
      </c>
      <c r="AE12" s="166">
        <f ca="1">IF($C12,"--",'R1WxTags'!BL12)</f>
        <v>0.13</v>
      </c>
      <c r="AF12" s="167">
        <f ca="1">IF($C12,"--",'R1WxTags'!BM12)</f>
        <v>0.13</v>
      </c>
      <c r="AG12" s="167">
        <f ca="1">IF($C12,"--",'R1WxTags'!BK12)</f>
        <v>1.54</v>
      </c>
      <c r="AH12" s="167">
        <f ca="1">IF($C12,"--",'R1WxTags'!BJ12)</f>
        <v>11.39</v>
      </c>
      <c r="AI12" s="166">
        <f ca="1">IF($C12,"--",'R1WxTags'!BN12)</f>
        <v>0</v>
      </c>
      <c r="AJ12" s="167">
        <f ca="1">IF($C12,"--",'R1WxTags'!BO12)</f>
        <v>0.15</v>
      </c>
      <c r="AK12" s="167" t="str">
        <f ca="1">IF($C12,"--",'R1WxTags'!BP12)</f>
        <v>12:28p</v>
      </c>
      <c r="AL12" s="167">
        <f ca="1">IF($C12,"--",'R1WxTags'!BQ12)</f>
        <v>0</v>
      </c>
      <c r="AM12" s="167">
        <f ca="1">IF($C12,"--",'R1WxTags'!BR12)</f>
        <v>2.23</v>
      </c>
      <c r="AN12" s="186">
        <f ca="1">IF($C12,"--",'R1WxTags'!BS12)</f>
        <v>2.23</v>
      </c>
      <c r="AO12" s="128" t="str">
        <f>'R1WxTags'!C12</f>
        <v>1423</v>
      </c>
    </row>
    <row r="13" spans="1:41" x14ac:dyDescent="0.35">
      <c r="A13" s="31" t="str">
        <f>'R1WxTags'!C13</f>
        <v>1424</v>
      </c>
      <c r="B13" s="31" t="str">
        <f ca="1">'R1WxTags'!D13</f>
        <v>Clearfield</v>
      </c>
      <c r="C13" s="114">
        <f ca="1">'R1WxTags'!$L13</f>
        <v>0</v>
      </c>
      <c r="D13" s="116">
        <f ca="1">IF(SUM('R1WxTags'!$F13:$K13)&gt;0,1,0)</f>
        <v>1</v>
      </c>
      <c r="E13" s="98">
        <f>'R1WxTags'!M13</f>
        <v>44997</v>
      </c>
      <c r="F13" s="67" t="str">
        <f>TEXT('R1WxTags'!O13, "hh:mm AM/PM")</f>
        <v>04:56 PM</v>
      </c>
      <c r="G13" s="68">
        <f ca="1">'R1WxTags'!R13</f>
        <v>0</v>
      </c>
      <c r="H13" s="123">
        <f ca="1">IF($C13,"--",'R1WxTags'!Y13)</f>
        <v>40.5</v>
      </c>
      <c r="I13" s="124">
        <f ca="1">IF($C13,"--",'R1WxTags'!Z13)</f>
        <v>40.5</v>
      </c>
      <c r="J13" s="124" t="str">
        <f ca="1">IF($C13,"--",'R1WxTags'!AA13)</f>
        <v>4:54p</v>
      </c>
      <c r="K13" s="124">
        <f ca="1">IF($C13,"--",'R1WxTags'!AB13)</f>
        <v>32.6</v>
      </c>
      <c r="L13" s="124" t="str">
        <f ca="1">IF($C13,"--",'R1WxTags'!AC13)</f>
        <v>9:21a</v>
      </c>
      <c r="M13" s="124">
        <f ca="1">IF($C13,"--",'R1WxTags'!AD13)</f>
        <v>51.5</v>
      </c>
      <c r="N13" s="124">
        <f ca="1">IF($C13,"--",'R1WxTags'!AE13)</f>
        <v>21.3</v>
      </c>
      <c r="O13" s="124">
        <f ca="1">IF($C13,"--",'R1WxTags'!AF13)</f>
        <v>51.5</v>
      </c>
      <c r="P13" s="125">
        <f ca="1">IF($C13,"--",'R1WxTags'!AG13)</f>
        <v>4</v>
      </c>
      <c r="Q13" s="162">
        <f ca="1">IF($C13,"--",'R1WxTags'!AU13)</f>
        <v>2.7</v>
      </c>
      <c r="R13" s="163" t="str">
        <f ca="1">IF($C13,"--",'R1WxTags'!BD13)</f>
        <v>NNE</v>
      </c>
      <c r="S13" s="164">
        <f ca="1">IF($C13,"--",'R1WxTags'!AV13)</f>
        <v>2.8</v>
      </c>
      <c r="T13" s="164">
        <f ca="1">IF($C13,"--",'R1WxTags'!AW13)</f>
        <v>4</v>
      </c>
      <c r="U13" s="164">
        <f ca="1">IF($C13,"--",'R1WxTags'!AX13)</f>
        <v>4</v>
      </c>
      <c r="V13" s="154">
        <f ca="1">IF($C13,"--",'R1WxTags'!AY13)</f>
        <v>11</v>
      </c>
      <c r="W13" s="154" t="str">
        <f ca="1">IF($C13,"--",'R1WxTags'!AZ13)</f>
        <v>5:52a</v>
      </c>
      <c r="X13" s="154">
        <f ca="1">IF($C13,"--",'R1WxTags'!BA13)</f>
        <v>37</v>
      </c>
      <c r="Y13" s="155">
        <f ca="1">IF($C13,"--",'R1WxTags'!BB13)</f>
        <v>37</v>
      </c>
      <c r="Z13" s="147">
        <f ca="1">IF($C13,"--",'R1WxTags'!BE13)</f>
        <v>37.9</v>
      </c>
      <c r="AA13" s="154">
        <f ca="1">IF($C13,"--",'R1WxTags'!BF13)</f>
        <v>28</v>
      </c>
      <c r="AB13" s="147" t="str">
        <f ca="1">IF($C13,"--",'R1WxTags'!BG13)</f>
        <v>5:02a</v>
      </c>
      <c r="AC13" s="154">
        <f ca="1">IF($C13,"--",'R1WxTags'!BH13)</f>
        <v>15</v>
      </c>
      <c r="AD13" s="154">
        <f ca="1">IF($C13,"--",'R1WxTags'!BI13)</f>
        <v>-8</v>
      </c>
      <c r="AE13" s="166">
        <f ca="1">IF($C13,"--",'R1WxTags'!BL13)</f>
        <v>0.08</v>
      </c>
      <c r="AF13" s="167">
        <f ca="1">IF($C13,"--",'R1WxTags'!BM13)</f>
        <v>0.08</v>
      </c>
      <c r="AG13" s="167">
        <f ca="1">IF($C13,"--",'R1WxTags'!BK13)</f>
        <v>0.51</v>
      </c>
      <c r="AH13" s="167">
        <f ca="1">IF($C13,"--",'R1WxTags'!BJ13)</f>
        <v>8.7200000000000006</v>
      </c>
      <c r="AI13" s="166">
        <f ca="1">IF($C13,"--",'R1WxTags'!BN13)</f>
        <v>0</v>
      </c>
      <c r="AJ13" s="167">
        <f ca="1">IF($C13,"--",'R1WxTags'!BO13)</f>
        <v>0.05</v>
      </c>
      <c r="AK13" s="167" t="str">
        <f ca="1">IF($C13,"--",'R1WxTags'!BP13)</f>
        <v>11:23a</v>
      </c>
      <c r="AL13" s="167">
        <f ca="1">IF($C13,"--",'R1WxTags'!BQ13)</f>
        <v>0</v>
      </c>
      <c r="AM13" s="167">
        <f ca="1">IF($C13,"--",'R1WxTags'!BR13)</f>
        <v>0.56999999999999995</v>
      </c>
      <c r="AN13" s="186">
        <f ca="1">IF($C13,"--",'R1WxTags'!BS13)</f>
        <v>57.6</v>
      </c>
      <c r="AO13" s="128" t="str">
        <f>'R1WxTags'!C13</f>
        <v>1424</v>
      </c>
    </row>
    <row r="14" spans="1:41" x14ac:dyDescent="0.35">
      <c r="A14" s="31" t="str">
        <f>'R1WxTags'!C14</f>
        <v>1425</v>
      </c>
      <c r="B14" s="31" t="str">
        <f ca="1">'R1WxTags'!D14</f>
        <v>Huntsville</v>
      </c>
      <c r="C14" s="114">
        <f ca="1">'R1WxTags'!$L14</f>
        <v>0</v>
      </c>
      <c r="D14" s="116">
        <f ca="1">IF(SUM('R1WxTags'!$F14:$K14)&gt;0,1,0)</f>
        <v>0</v>
      </c>
      <c r="E14" s="98">
        <f>'R1WxTags'!M14</f>
        <v>44997</v>
      </c>
      <c r="F14" s="67" t="str">
        <f>TEXT('R1WxTags'!O14, "hh:mm AM/PM")</f>
        <v>04:46 PM</v>
      </c>
      <c r="G14" s="68">
        <f ca="1">'R1WxTags'!R14</f>
        <v>10</v>
      </c>
      <c r="H14" s="123">
        <f ca="1">IF($C14,"--",'R1WxTags'!Y14)</f>
        <v>39.5</v>
      </c>
      <c r="I14" s="124">
        <f ca="1">IF($C14,"--",'R1WxTags'!Z14)</f>
        <v>41.9</v>
      </c>
      <c r="J14" s="124" t="str">
        <f ca="1">IF($C14,"--",'R1WxTags'!AA14)</f>
        <v>4:24p</v>
      </c>
      <c r="K14" s="124">
        <f ca="1">IF($C14,"--",'R1WxTags'!AB14)</f>
        <v>24.9</v>
      </c>
      <c r="L14" s="124" t="str">
        <f ca="1">IF($C14,"--",'R1WxTags'!AC14)</f>
        <v>6:41a</v>
      </c>
      <c r="M14" s="124">
        <f ca="1">IF($C14,"--",'R1WxTags'!AD14)</f>
        <v>51.6</v>
      </c>
      <c r="N14" s="124">
        <f ca="1">IF($C14,"--",'R1WxTags'!AE14)</f>
        <v>11</v>
      </c>
      <c r="O14" s="124">
        <f ca="1">IF($C14,"--",'R1WxTags'!AF14)</f>
        <v>51.6</v>
      </c>
      <c r="P14" s="125">
        <f ca="1">IF($C14,"--",'R1WxTags'!AG14)</f>
        <v>-17.100000000000001</v>
      </c>
      <c r="Q14" s="162">
        <f ca="1">IF($C14,"--",'R1WxTags'!AU14)</f>
        <v>0</v>
      </c>
      <c r="R14" s="163" t="str">
        <f ca="1">IF($C14,"--",'R1WxTags'!BD14)</f>
        <v>WNW</v>
      </c>
      <c r="S14" s="164">
        <f ca="1">IF($C14,"--",'R1WxTags'!AV14)</f>
        <v>0</v>
      </c>
      <c r="T14" s="164">
        <f ca="1">IF($C14,"--",'R1WxTags'!AW14)</f>
        <v>0</v>
      </c>
      <c r="U14" s="164">
        <f ca="1">IF($C14,"--",'R1WxTags'!AX14)</f>
        <v>0</v>
      </c>
      <c r="V14" s="154">
        <f ca="1">IF($C14,"--",'R1WxTags'!AY14)</f>
        <v>10</v>
      </c>
      <c r="W14" s="154" t="str">
        <f ca="1">IF($C14,"--",'R1WxTags'!AZ14)</f>
        <v>12:11a</v>
      </c>
      <c r="X14" s="154">
        <f ca="1">IF($C14,"--",'R1WxTags'!BA14)</f>
        <v>41</v>
      </c>
      <c r="Y14" s="155">
        <f ca="1">IF($C14,"--",'R1WxTags'!BB14)</f>
        <v>41</v>
      </c>
      <c r="Z14" s="147">
        <f ca="1">IF($C14,"--",'R1WxTags'!BE14)</f>
        <v>39.5</v>
      </c>
      <c r="AA14" s="154">
        <f ca="1">IF($C14,"--",'R1WxTags'!BF14)</f>
        <v>19</v>
      </c>
      <c r="AB14" s="147" t="str">
        <f ca="1">IF($C14,"--",'R1WxTags'!BG14)</f>
        <v>12:00a</v>
      </c>
      <c r="AC14" s="154">
        <f ca="1">IF($C14,"--",'R1WxTags'!BH14)</f>
        <v>3</v>
      </c>
      <c r="AD14" s="154">
        <f ca="1">IF($C14,"--",'R1WxTags'!BI14)</f>
        <v>-22</v>
      </c>
      <c r="AE14" s="166">
        <f ca="1">IF($C14,"--",'R1WxTags'!BL14)</f>
        <v>0.16</v>
      </c>
      <c r="AF14" s="167">
        <f ca="1">IF($C14,"--",'R1WxTags'!BM14)</f>
        <v>0.16</v>
      </c>
      <c r="AG14" s="167">
        <f ca="1">IF($C14,"--",'R1WxTags'!BK14)</f>
        <v>1.49</v>
      </c>
      <c r="AH14" s="167">
        <f ca="1">IF($C14,"--",'R1WxTags'!BJ14)</f>
        <v>12.41</v>
      </c>
      <c r="AI14" s="166">
        <f ca="1">IF($C14,"--",'R1WxTags'!BN14)</f>
        <v>0</v>
      </c>
      <c r="AJ14" s="167">
        <f ca="1">IF($C14,"--",'R1WxTags'!BO14)</f>
        <v>0.14000000000000001</v>
      </c>
      <c r="AK14" s="167" t="str">
        <f ca="1">IF($C14,"--",'R1WxTags'!BP14)</f>
        <v>12:13p</v>
      </c>
      <c r="AL14" s="167">
        <f ca="1">IF($C14,"--",'R1WxTags'!BQ14)</f>
        <v>0</v>
      </c>
      <c r="AM14" s="167">
        <f ca="1">IF($C14,"--",'R1WxTags'!BR14)</f>
        <v>1</v>
      </c>
      <c r="AN14" s="186">
        <f ca="1">IF($C14,"--",'R1WxTags'!BS14)</f>
        <v>48</v>
      </c>
      <c r="AO14" s="128" t="str">
        <f>'R1WxTags'!C14</f>
        <v>1425</v>
      </c>
    </row>
    <row r="15" spans="1:41" x14ac:dyDescent="0.35">
      <c r="A15" s="31" t="str">
        <f>'R1WxTags'!C15</f>
        <v>1426</v>
      </c>
      <c r="B15" s="31" t="str">
        <f ca="1">'R1WxTags'!D15</f>
        <v>Morgan</v>
      </c>
      <c r="C15" s="114">
        <f ca="1">'R1WxTags'!$L15</f>
        <v>0</v>
      </c>
      <c r="D15" s="116">
        <f ca="1">IF(SUM('R1WxTags'!$F15:$K15)&gt;0,1,0)</f>
        <v>0</v>
      </c>
      <c r="E15" s="98">
        <f>'R1WxTags'!M15</f>
        <v>44997</v>
      </c>
      <c r="F15" s="67" t="str">
        <f>TEXT('R1WxTags'!O15, "hh:mm AM/PM")</f>
        <v>04:56 PM</v>
      </c>
      <c r="G15" s="68">
        <f ca="1">'R1WxTags'!R15</f>
        <v>0</v>
      </c>
      <c r="H15" s="123">
        <f ca="1">IF($C15,"--",'R1WxTags'!Y15)</f>
        <v>38.6</v>
      </c>
      <c r="I15" s="124">
        <f ca="1">IF($C15,"--",'R1WxTags'!Z15)</f>
        <v>38.700000000000003</v>
      </c>
      <c r="J15" s="124" t="str">
        <f ca="1">IF($C15,"--",'R1WxTags'!AA15)</f>
        <v>4:53p</v>
      </c>
      <c r="K15" s="124">
        <f ca="1">IF($C15,"--",'R1WxTags'!AB15)</f>
        <v>27.6</v>
      </c>
      <c r="L15" s="124" t="str">
        <f ca="1">IF($C15,"--",'R1WxTags'!AC15)</f>
        <v>6:34a</v>
      </c>
      <c r="M15" s="124">
        <f ca="1">IF($C15,"--",'R1WxTags'!AD15)</f>
        <v>52.4</v>
      </c>
      <c r="N15" s="124">
        <f ca="1">IF($C15,"--",'R1WxTags'!AE15)</f>
        <v>10.5</v>
      </c>
      <c r="O15" s="124">
        <f ca="1">IF($C15,"--",'R1WxTags'!AF15)</f>
        <v>52.4</v>
      </c>
      <c r="P15" s="125">
        <f ca="1">IF($C15,"--",'R1WxTags'!AG15)</f>
        <v>-15.7</v>
      </c>
      <c r="Q15" s="162">
        <f ca="1">IF($C15,"--",'R1WxTags'!AU15)</f>
        <v>0</v>
      </c>
      <c r="R15" s="163" t="str">
        <f ca="1">IF($C15,"--",'R1WxTags'!BD15)</f>
        <v>SW</v>
      </c>
      <c r="S15" s="164">
        <f ca="1">IF($C15,"--",'R1WxTags'!AV15)</f>
        <v>0</v>
      </c>
      <c r="T15" s="164">
        <f ca="1">IF($C15,"--",'R1WxTags'!AW15)</f>
        <v>0</v>
      </c>
      <c r="U15" s="164">
        <f ca="1">IF($C15,"--",'R1WxTags'!AX15)</f>
        <v>0</v>
      </c>
      <c r="V15" s="154">
        <f ca="1">IF($C15,"--",'R1WxTags'!AY15)</f>
        <v>11</v>
      </c>
      <c r="W15" s="154" t="str">
        <f ca="1">IF($C15,"--",'R1WxTags'!AZ15)</f>
        <v>11:21a</v>
      </c>
      <c r="X15" s="154">
        <f ca="1">IF($C15,"--",'R1WxTags'!BA15)</f>
        <v>32</v>
      </c>
      <c r="Y15" s="155">
        <f ca="1">IF($C15,"--",'R1WxTags'!BB15)</f>
        <v>32</v>
      </c>
      <c r="Z15" s="147">
        <f ca="1">IF($C15,"--",'R1WxTags'!BE15)</f>
        <v>38.6</v>
      </c>
      <c r="AA15" s="154">
        <f ca="1">IF($C15,"--",'R1WxTags'!BF15)</f>
        <v>25</v>
      </c>
      <c r="AB15" s="147" t="str">
        <f ca="1">IF($C15,"--",'R1WxTags'!BG15)</f>
        <v>4:22a</v>
      </c>
      <c r="AC15" s="154">
        <f ca="1">IF($C15,"--",'R1WxTags'!BH15)</f>
        <v>10</v>
      </c>
      <c r="AD15" s="154">
        <f ca="1">IF($C15,"--",'R1WxTags'!BI15)</f>
        <v>-17</v>
      </c>
      <c r="AE15" s="166">
        <f ca="1">IF($C15,"--",'R1WxTags'!BL15)</f>
        <v>7.0000000000000007E-2</v>
      </c>
      <c r="AF15" s="167">
        <f ca="1">IF($C15,"--",'R1WxTags'!BM15)</f>
        <v>7.0000000000000007E-2</v>
      </c>
      <c r="AG15" s="167">
        <f ca="1">IF($C15,"--",'R1WxTags'!BK15)</f>
        <v>0.78</v>
      </c>
      <c r="AH15" s="167">
        <f ca="1">IF($C15,"--",'R1WxTags'!BJ15)</f>
        <v>8.68</v>
      </c>
      <c r="AI15" s="166">
        <f ca="1">IF($C15,"--",'R1WxTags'!BN15)</f>
        <v>0</v>
      </c>
      <c r="AJ15" s="167">
        <f ca="1">IF($C15,"--",'R1WxTags'!BO15)</f>
        <v>7.0000000000000007E-2</v>
      </c>
      <c r="AK15" s="167" t="str">
        <f ca="1">IF($C15,"--",'R1WxTags'!BP15)</f>
        <v>11:27a</v>
      </c>
      <c r="AL15" s="167">
        <f ca="1">IF($C15,"--",'R1WxTags'!BQ15)</f>
        <v>0</v>
      </c>
      <c r="AM15" s="167">
        <f ca="1">IF($C15,"--",'R1WxTags'!BR15)</f>
        <v>1.1000000000000001</v>
      </c>
      <c r="AN15" s="186">
        <f ca="1">IF($C15,"--",'R1WxTags'!BS15)</f>
        <v>1.1000000000000001</v>
      </c>
      <c r="AO15" s="128" t="str">
        <f>'R1WxTags'!C15</f>
        <v>1426</v>
      </c>
    </row>
    <row r="16" spans="1:41" x14ac:dyDescent="0.35">
      <c r="A16" s="31" t="str">
        <f>'R1WxTags'!C16</f>
        <v>1427</v>
      </c>
      <c r="B16" s="31" t="str">
        <f ca="1">'R1WxTags'!D16</f>
        <v>Centerville</v>
      </c>
      <c r="C16" s="114">
        <f ca="1">'R1WxTags'!$L16</f>
        <v>0</v>
      </c>
      <c r="D16" s="116">
        <f ca="1">IF(SUM('R1WxTags'!$F16:$K16)&gt;0,1,0)</f>
        <v>0</v>
      </c>
      <c r="E16" s="98">
        <f>'R1WxTags'!M16</f>
        <v>44997</v>
      </c>
      <c r="F16" s="67" t="str">
        <f>TEXT('R1WxTags'!O16, "hh:mm AM/PM")</f>
        <v>04:56 PM</v>
      </c>
      <c r="G16" s="68">
        <f ca="1">'R1WxTags'!R16</f>
        <v>0</v>
      </c>
      <c r="H16" s="123">
        <f ca="1">IF($C16,"--",'R1WxTags'!Y16)</f>
        <v>44.5</v>
      </c>
      <c r="I16" s="124">
        <f ca="1">IF($C16,"--",'R1WxTags'!Z16)</f>
        <v>44.6</v>
      </c>
      <c r="J16" s="124" t="str">
        <f ca="1">IF($C16,"--",'R1WxTags'!AA16)</f>
        <v>4:31p</v>
      </c>
      <c r="K16" s="124">
        <f ca="1">IF($C16,"--",'R1WxTags'!AB16)</f>
        <v>33.9</v>
      </c>
      <c r="L16" s="124" t="str">
        <f ca="1">IF($C16,"--",'R1WxTags'!AC16)</f>
        <v>8:41a</v>
      </c>
      <c r="M16" s="124">
        <f ca="1">IF($C16,"--",'R1WxTags'!AD16)</f>
        <v>56</v>
      </c>
      <c r="N16" s="124">
        <f ca="1">IF($C16,"--",'R1WxTags'!AE16)</f>
        <v>25.2</v>
      </c>
      <c r="O16" s="124">
        <f ca="1">IF($C16,"--",'R1WxTags'!AF16)</f>
        <v>56</v>
      </c>
      <c r="P16" s="125">
        <f ca="1">IF($C16,"--",'R1WxTags'!AG16)</f>
        <v>6.9</v>
      </c>
      <c r="Q16" s="162">
        <f ca="1">IF($C16,"--",'R1WxTags'!AU16)</f>
        <v>2.1</v>
      </c>
      <c r="R16" s="163" t="str">
        <f ca="1">IF($C16,"--",'R1WxTags'!BD16)</f>
        <v>WNW</v>
      </c>
      <c r="S16" s="164">
        <f ca="1">IF($C16,"--",'R1WxTags'!AV16)</f>
        <v>2.5</v>
      </c>
      <c r="T16" s="164">
        <f ca="1">IF($C16,"--",'R1WxTags'!AW16)</f>
        <v>3</v>
      </c>
      <c r="U16" s="164">
        <f ca="1">IF($C16,"--",'R1WxTags'!AX16)</f>
        <v>3</v>
      </c>
      <c r="V16" s="154">
        <f ca="1">IF($C16,"--",'R1WxTags'!AY16)</f>
        <v>9</v>
      </c>
      <c r="W16" s="154" t="str">
        <f ca="1">IF($C16,"--",'R1WxTags'!AZ16)</f>
        <v>4:01p</v>
      </c>
      <c r="X16" s="154">
        <f ca="1">IF($C16,"--",'R1WxTags'!BA16)</f>
        <v>49</v>
      </c>
      <c r="Y16" s="155">
        <f ca="1">IF($C16,"--",'R1WxTags'!BB16)</f>
        <v>49</v>
      </c>
      <c r="Z16" s="147">
        <f ca="1">IF($C16,"--",'R1WxTags'!BE16)</f>
        <v>43.5</v>
      </c>
      <c r="AA16" s="154">
        <f ca="1">IF($C16,"--",'R1WxTags'!BF16)</f>
        <v>32</v>
      </c>
      <c r="AB16" s="147" t="str">
        <f ca="1">IF($C16,"--",'R1WxTags'!BG16)</f>
        <v>9:02a</v>
      </c>
      <c r="AC16" s="154">
        <f ca="1">IF($C16,"--",'R1WxTags'!BH16)</f>
        <v>19</v>
      </c>
      <c r="AD16" s="154">
        <f ca="1">IF($C16,"--",'R1WxTags'!BI16)</f>
        <v>3</v>
      </c>
      <c r="AE16" s="166">
        <f ca="1">IF($C16,"--",'R1WxTags'!BL16)</f>
        <v>0.11</v>
      </c>
      <c r="AF16" s="167">
        <f ca="1">IF($C16,"--",'R1WxTags'!BM16)</f>
        <v>0.1</v>
      </c>
      <c r="AG16" s="167">
        <f ca="1">IF($C16,"--",'R1WxTags'!BK16)</f>
        <v>0.84</v>
      </c>
      <c r="AH16" s="167">
        <f ca="1">IF($C16,"--",'R1WxTags'!BJ16)</f>
        <v>9.4</v>
      </c>
      <c r="AI16" s="166">
        <f ca="1">IF($C16,"--",'R1WxTags'!BN16)</f>
        <v>0</v>
      </c>
      <c r="AJ16" s="167">
        <f ca="1">IF($C16,"--",'R1WxTags'!BO16)</f>
        <v>0.04</v>
      </c>
      <c r="AK16" s="167" t="str">
        <f ca="1">IF($C16,"--",'R1WxTags'!BP16)</f>
        <v>9:08a</v>
      </c>
      <c r="AL16" s="167">
        <f ca="1">IF($C16,"--",'R1WxTags'!BQ16)</f>
        <v>0</v>
      </c>
      <c r="AM16" s="167">
        <f ca="1">IF($C16,"--",'R1WxTags'!BR16)</f>
        <v>1.68</v>
      </c>
      <c r="AN16" s="186">
        <f ca="1">IF($C16,"--",'R1WxTags'!BS16)</f>
        <v>1.68</v>
      </c>
      <c r="AO16" s="128" t="str">
        <f>'R1WxTags'!C16</f>
        <v>1427</v>
      </c>
    </row>
    <row r="17" spans="1:41" x14ac:dyDescent="0.35">
      <c r="A17" s="31" t="str">
        <f>'R1WxTags'!C17</f>
        <v>1431</v>
      </c>
      <c r="B17" s="31" t="str">
        <f ca="1">'R1WxTags'!D17</f>
        <v>Snowville</v>
      </c>
      <c r="C17" s="114">
        <f ca="1">'R1WxTags'!$L17</f>
        <v>0</v>
      </c>
      <c r="D17" s="116">
        <f ca="1">IF(SUM('R1WxTags'!$F17:$K17)&gt;0,1,0)</f>
        <v>1</v>
      </c>
      <c r="E17" s="98">
        <f>'R1WxTags'!M17</f>
        <v>44997</v>
      </c>
      <c r="F17" s="67" t="str">
        <f>TEXT('R1WxTags'!O17, "hh:mm AM/PM")</f>
        <v>04:56 PM</v>
      </c>
      <c r="G17" s="68">
        <f ca="1">'R1WxTags'!R17</f>
        <v>0</v>
      </c>
      <c r="H17" s="123">
        <f ca="1">IF($C17,"--",'R1WxTags'!Y17)</f>
        <v>38.1</v>
      </c>
      <c r="I17" s="124">
        <f ca="1">IF($C17,"--",'R1WxTags'!Z17)</f>
        <v>39.4</v>
      </c>
      <c r="J17" s="124" t="str">
        <f ca="1">IF($C17,"--",'R1WxTags'!AA17)</f>
        <v>3:00p</v>
      </c>
      <c r="K17" s="124">
        <f ca="1">IF($C17,"--",'R1WxTags'!AB17)</f>
        <v>24.7</v>
      </c>
      <c r="L17" s="124" t="str">
        <f ca="1">IF($C17,"--",'R1WxTags'!AC17)</f>
        <v>12:25a</v>
      </c>
      <c r="M17" s="124">
        <f ca="1">IF($C17,"--",'R1WxTags'!AD17)</f>
        <v>48.7</v>
      </c>
      <c r="N17" s="124">
        <f ca="1">IF($C17,"--",'R1WxTags'!AE17)</f>
        <v>-1.6</v>
      </c>
      <c r="O17" s="124">
        <f ca="1">IF($C17,"--",'R1WxTags'!AF17)</f>
        <v>48.7</v>
      </c>
      <c r="P17" s="125">
        <f ca="1">IF($C17,"--",'R1WxTags'!AG17)</f>
        <v>-13.1</v>
      </c>
      <c r="Q17" s="162">
        <f ca="1">IF($C17,"--",'R1WxTags'!AU17)</f>
        <v>1.5</v>
      </c>
      <c r="R17" s="163" t="str">
        <f ca="1">IF($C17,"--",'R1WxTags'!BD17)</f>
        <v>ENE</v>
      </c>
      <c r="S17" s="164">
        <f ca="1">IF($C17,"--",'R1WxTags'!AV17)</f>
        <v>1.9</v>
      </c>
      <c r="T17" s="164">
        <f ca="1">IF($C17,"--",'R1WxTags'!AW17)</f>
        <v>2</v>
      </c>
      <c r="U17" s="164">
        <f ca="1">IF($C17,"--",'R1WxTags'!AX17)</f>
        <v>2</v>
      </c>
      <c r="V17" s="154">
        <f ca="1">IF($C17,"--",'R1WxTags'!AY17)</f>
        <v>8</v>
      </c>
      <c r="W17" s="154" t="str">
        <f ca="1">IF($C17,"--",'R1WxTags'!AZ17)</f>
        <v>1:44a</v>
      </c>
      <c r="X17" s="154">
        <f ca="1">IF($C17,"--",'R1WxTags'!BA17)</f>
        <v>38</v>
      </c>
      <c r="Y17" s="155">
        <f ca="1">IF($C17,"--",'R1WxTags'!BB17)</f>
        <v>38</v>
      </c>
      <c r="Z17" s="147">
        <f ca="1">IF($C17,"--",'R1WxTags'!BE17)</f>
        <v>37.700000000000003</v>
      </c>
      <c r="AA17" s="154">
        <f ca="1">IF($C17,"--",'R1WxTags'!BF17)</f>
        <v>21</v>
      </c>
      <c r="AB17" s="147" t="str">
        <f ca="1">IF($C17,"--",'R1WxTags'!BG17)</f>
        <v>1:45a</v>
      </c>
      <c r="AC17" s="154">
        <f ca="1">IF($C17,"--",'R1WxTags'!BH17)</f>
        <v>-10</v>
      </c>
      <c r="AD17" s="154">
        <f ca="1">IF($C17,"--",'R1WxTags'!BI17)</f>
        <v>-20</v>
      </c>
      <c r="AE17" s="166">
        <f ca="1">IF($C17,"--",'R1WxTags'!BL17)</f>
        <v>0.01</v>
      </c>
      <c r="AF17" s="167">
        <f ca="1">IF($C17,"--",'R1WxTags'!BM17)</f>
        <v>0</v>
      </c>
      <c r="AG17" s="167">
        <f ca="1">IF($C17,"--",'R1WxTags'!BK17)</f>
        <v>0.36</v>
      </c>
      <c r="AH17" s="167">
        <f ca="1">IF($C17,"--",'R1WxTags'!BJ17)</f>
        <v>5.23</v>
      </c>
      <c r="AI17" s="166">
        <f ca="1">IF($C17,"--",'R1WxTags'!BN17)</f>
        <v>0</v>
      </c>
      <c r="AJ17" s="167">
        <f ca="1">IF($C17,"--",'R1WxTags'!BO17)</f>
        <v>0.01</v>
      </c>
      <c r="AK17" s="167" t="str">
        <f ca="1">IF($C17,"--",'R1WxTags'!BP17)</f>
        <v>11:00a</v>
      </c>
      <c r="AL17" s="167">
        <f ca="1">IF($C17,"--",'R1WxTags'!BQ17)</f>
        <v>0</v>
      </c>
      <c r="AM17" s="167">
        <f ca="1">IF($C17,"--",'R1WxTags'!BR17)</f>
        <v>1.24</v>
      </c>
      <c r="AN17" s="186">
        <f ca="1">IF($C17,"--",'R1WxTags'!BS17)</f>
        <v>1.24</v>
      </c>
      <c r="AO17" s="128" t="str">
        <f>'R1WxTags'!C17</f>
        <v>1431</v>
      </c>
    </row>
    <row r="18" spans="1:41" x14ac:dyDescent="0.35">
      <c r="A18" s="31" t="str">
        <f>'R1WxTags'!C18</f>
        <v>1431A</v>
      </c>
      <c r="B18" s="31" t="str">
        <f ca="1">'R1WxTags'!D18</f>
        <v>Park Valley</v>
      </c>
      <c r="C18" s="114">
        <f ca="1">'R1WxTags'!$L18</f>
        <v>0</v>
      </c>
      <c r="D18" s="116">
        <f ca="1">IF(SUM('R1WxTags'!$F18:$K18)&gt;0,1,0)</f>
        <v>0</v>
      </c>
      <c r="E18" s="98">
        <f>'R1WxTags'!M18</f>
        <v>44997</v>
      </c>
      <c r="F18" s="67" t="str">
        <f>TEXT('R1WxTags'!O18, "hh:mm AM/PM")</f>
        <v>04:56 PM</v>
      </c>
      <c r="G18" s="68">
        <f ca="1">'R1WxTags'!R18</f>
        <v>0</v>
      </c>
      <c r="H18" s="123">
        <f ca="1">IF($C18,"--",'R1WxTags'!Y18)</f>
        <v>35.5</v>
      </c>
      <c r="I18" s="124">
        <f ca="1">IF($C18,"--",'R1WxTags'!Z18)</f>
        <v>38.6</v>
      </c>
      <c r="J18" s="124" t="str">
        <f ca="1">IF($C18,"--",'R1WxTags'!AA18)</f>
        <v>2:33p</v>
      </c>
      <c r="K18" s="124">
        <f ca="1">IF($C18,"--",'R1WxTags'!AB18)</f>
        <v>27.4</v>
      </c>
      <c r="L18" s="124" t="str">
        <f ca="1">IF($C18,"--",'R1WxTags'!AC18)</f>
        <v>6:05a</v>
      </c>
      <c r="M18" s="124">
        <f ca="1">IF($C18,"--",'R1WxTags'!AD18)</f>
        <v>41.4</v>
      </c>
      <c r="N18" s="124">
        <f ca="1">IF($C18,"--",'R1WxTags'!AE18)</f>
        <v>5.9</v>
      </c>
      <c r="O18" s="124">
        <f ca="1">IF($C18,"--",'R1WxTags'!AF18)</f>
        <v>43.7</v>
      </c>
      <c r="P18" s="125">
        <f ca="1">IF($C18,"--",'R1WxTags'!AG18)</f>
        <v>-7.4</v>
      </c>
      <c r="Q18" s="162">
        <f ca="1">IF($C18,"--",'R1WxTags'!AU18)</f>
        <v>1.4</v>
      </c>
      <c r="R18" s="163" t="str">
        <f ca="1">IF($C18,"--",'R1WxTags'!BD18)</f>
        <v>ESE</v>
      </c>
      <c r="S18" s="164">
        <f ca="1">IF($C18,"--",'R1WxTags'!AV18)</f>
        <v>1.4</v>
      </c>
      <c r="T18" s="164">
        <f ca="1">IF($C18,"--",'R1WxTags'!AW18)</f>
        <v>2</v>
      </c>
      <c r="U18" s="164">
        <f ca="1">IF($C18,"--",'R1WxTags'!AX18)</f>
        <v>2</v>
      </c>
      <c r="V18" s="154">
        <f ca="1">IF($C18,"--",'R1WxTags'!AY18)</f>
        <v>9</v>
      </c>
      <c r="W18" s="154" t="str">
        <f ca="1">IF($C18,"--",'R1WxTags'!AZ18)</f>
        <v>12:58a</v>
      </c>
      <c r="X18" s="154">
        <f ca="1">IF($C18,"--",'R1WxTags'!BA18)</f>
        <v>40</v>
      </c>
      <c r="Y18" s="155">
        <f ca="1">IF($C18,"--",'R1WxTags'!BB18)</f>
        <v>53</v>
      </c>
      <c r="Z18" s="147">
        <f ca="1">IF($C18,"--",'R1WxTags'!BE18)</f>
        <v>34.799999999999997</v>
      </c>
      <c r="AA18" s="154">
        <f ca="1">IF($C18,"--",'R1WxTags'!BF18)</f>
        <v>23</v>
      </c>
      <c r="AB18" s="147" t="str">
        <f ca="1">IF($C18,"--",'R1WxTags'!BG18)</f>
        <v>1:00a</v>
      </c>
      <c r="AC18" s="154">
        <f ca="1">IF($C18,"--",'R1WxTags'!BH18)</f>
        <v>-8</v>
      </c>
      <c r="AD18" s="154">
        <f ca="1">IF($C18,"--",'R1WxTags'!BI18)</f>
        <v>-20</v>
      </c>
      <c r="AE18" s="166">
        <f ca="1">IF($C18,"--",'R1WxTags'!BL18)</f>
        <v>0.06</v>
      </c>
      <c r="AF18" s="167">
        <f ca="1">IF($C18,"--",'R1WxTags'!BM18)</f>
        <v>0.06</v>
      </c>
      <c r="AG18" s="167">
        <f ca="1">IF($C18,"--",'R1WxTags'!BK18)</f>
        <v>0.34</v>
      </c>
      <c r="AH18" s="167">
        <f ca="1">IF($C18,"--",'R1WxTags'!BJ18)</f>
        <v>4.32</v>
      </c>
      <c r="AI18" s="166">
        <f ca="1">IF($C18,"--",'R1WxTags'!BN18)</f>
        <v>0</v>
      </c>
      <c r="AJ18" s="167">
        <f ca="1">IF($C18,"--",'R1WxTags'!BO18)</f>
        <v>0.1</v>
      </c>
      <c r="AK18" s="167" t="str">
        <f ca="1">IF($C18,"--",'R1WxTags'!BP18)</f>
        <v>10:26a</v>
      </c>
      <c r="AL18" s="167">
        <f ca="1">IF($C18,"--",'R1WxTags'!BQ18)</f>
        <v>0</v>
      </c>
      <c r="AM18" s="167">
        <f ca="1">IF($C18,"--",'R1WxTags'!BR18)</f>
        <v>0.43</v>
      </c>
      <c r="AN18" s="186">
        <f ca="1">IF($C18,"--",'R1WxTags'!BS18)</f>
        <v>0.45</v>
      </c>
      <c r="AO18" s="128" t="str">
        <f>'R1WxTags'!C18</f>
        <v>1431A</v>
      </c>
    </row>
    <row r="19" spans="1:41" x14ac:dyDescent="0.35">
      <c r="A19" s="31" t="str">
        <f>'R1WxTags'!C19</f>
        <v>1432</v>
      </c>
      <c r="B19" s="31" t="str">
        <f ca="1">'R1WxTags'!D19</f>
        <v>Bothwell</v>
      </c>
      <c r="C19" s="114">
        <f ca="1">'R1WxTags'!$L19</f>
        <v>0</v>
      </c>
      <c r="D19" s="116">
        <f ca="1">IF(SUM('R1WxTags'!$F19:$K19)&gt;0,1,0)</f>
        <v>0</v>
      </c>
      <c r="E19" s="98">
        <f>'R1WxTags'!M19</f>
        <v>44997</v>
      </c>
      <c r="F19" s="67" t="str">
        <f>TEXT('R1WxTags'!O19, "hh:mm AM/PM")</f>
        <v>04:56 PM</v>
      </c>
      <c r="G19" s="68">
        <f ca="1">'R1WxTags'!R19</f>
        <v>0</v>
      </c>
      <c r="H19" s="123">
        <f ca="1">IF($C19,"--",'R1WxTags'!Y19)</f>
        <v>39.200000000000003</v>
      </c>
      <c r="I19" s="124">
        <f ca="1">IF($C19,"--",'R1WxTags'!Z19)</f>
        <v>39.799999999999997</v>
      </c>
      <c r="J19" s="124" t="str">
        <f ca="1">IF($C19,"--",'R1WxTags'!AA19)</f>
        <v>4:44p</v>
      </c>
      <c r="K19" s="124">
        <f ca="1">IF($C19,"--",'R1WxTags'!AB19)</f>
        <v>29.2</v>
      </c>
      <c r="L19" s="124" t="str">
        <f ca="1">IF($C19,"--",'R1WxTags'!AC19)</f>
        <v>5:40a</v>
      </c>
      <c r="M19" s="124">
        <f ca="1">IF($C19,"--",'R1WxTags'!AD19)</f>
        <v>44.5</v>
      </c>
      <c r="N19" s="124">
        <f ca="1">IF($C19,"--",'R1WxTags'!AE19)</f>
        <v>17.2</v>
      </c>
      <c r="O19" s="124">
        <f ca="1">IF($C19,"--",'R1WxTags'!AF19)</f>
        <v>46.2</v>
      </c>
      <c r="P19" s="125">
        <f ca="1">IF($C19,"--",'R1WxTags'!AG19)</f>
        <v>-4.5999999999999996</v>
      </c>
      <c r="Q19" s="162">
        <f ca="1">IF($C19,"--",'R1WxTags'!AU19)</f>
        <v>3.8</v>
      </c>
      <c r="R19" s="163" t="str">
        <f ca="1">IF($C19,"--",'R1WxTags'!BD19)</f>
        <v>NNW</v>
      </c>
      <c r="S19" s="164">
        <f ca="1">IF($C19,"--",'R1WxTags'!AV19)</f>
        <v>3.7</v>
      </c>
      <c r="T19" s="164">
        <f ca="1">IF($C19,"--",'R1WxTags'!AW19)</f>
        <v>3</v>
      </c>
      <c r="U19" s="164">
        <f ca="1">IF($C19,"--",'R1WxTags'!AX19)</f>
        <v>3</v>
      </c>
      <c r="V19" s="154">
        <f ca="1">IF($C19,"--",'R1WxTags'!AY19)</f>
        <v>16</v>
      </c>
      <c r="W19" s="154" t="str">
        <f ca="1">IF($C19,"--",'R1WxTags'!AZ19)</f>
        <v>12:13a</v>
      </c>
      <c r="X19" s="154">
        <f ca="1">IF($C19,"--",'R1WxTags'!BA19)</f>
        <v>45</v>
      </c>
      <c r="Y19" s="155">
        <f ca="1">IF($C19,"--",'R1WxTags'!BB19)</f>
        <v>45</v>
      </c>
      <c r="Z19" s="147">
        <f ca="1">IF($C19,"--",'R1WxTags'!BE19)</f>
        <v>37.5</v>
      </c>
      <c r="AA19" s="154">
        <f ca="1">IF($C19,"--",'R1WxTags'!BF19)</f>
        <v>25</v>
      </c>
      <c r="AB19" s="147" t="str">
        <f ca="1">IF($C19,"--",'R1WxTags'!BG19)</f>
        <v>12:00a</v>
      </c>
      <c r="AC19" s="154">
        <f ca="1">IF($C19,"--",'R1WxTags'!BH19)</f>
        <v>8</v>
      </c>
      <c r="AD19" s="154">
        <f ca="1">IF($C19,"--",'R1WxTags'!BI19)</f>
        <v>-30</v>
      </c>
      <c r="AE19" s="166">
        <f ca="1">IF($C19,"--",'R1WxTags'!BL19)</f>
        <v>7.0000000000000007E-2</v>
      </c>
      <c r="AF19" s="167">
        <f ca="1">IF($C19,"--",'R1WxTags'!BM19)</f>
        <v>7.0000000000000007E-2</v>
      </c>
      <c r="AG19" s="167">
        <f ca="1">IF($C19,"--",'R1WxTags'!BK19)</f>
        <v>1</v>
      </c>
      <c r="AH19" s="167">
        <f ca="1">IF($C19,"--",'R1WxTags'!BJ19)</f>
        <v>8.08</v>
      </c>
      <c r="AI19" s="166">
        <f ca="1">IF($C19,"--",'R1WxTags'!BN19)</f>
        <v>0</v>
      </c>
      <c r="AJ19" s="167">
        <f ca="1">IF($C19,"--",'R1WxTags'!BO19)</f>
        <v>0.16</v>
      </c>
      <c r="AK19" s="167" t="str">
        <f ca="1">IF($C19,"--",'R1WxTags'!BP19)</f>
        <v>10:53a</v>
      </c>
      <c r="AL19" s="167">
        <f ca="1">IF($C19,"--",'R1WxTags'!BQ19)</f>
        <v>0</v>
      </c>
      <c r="AM19" s="167">
        <f ca="1">IF($C19,"--",'R1WxTags'!BR19)</f>
        <v>1.66</v>
      </c>
      <c r="AN19" s="186">
        <f ca="1">IF($C19,"--",'R1WxTags'!BS19)</f>
        <v>72</v>
      </c>
      <c r="AO19" s="128" t="str">
        <f>'R1WxTags'!C19</f>
        <v>1432</v>
      </c>
    </row>
    <row r="20" spans="1:41" x14ac:dyDescent="0.35">
      <c r="A20" s="31" t="str">
        <f>'R1WxTags'!C20</f>
        <v>1433</v>
      </c>
      <c r="B20" s="31" t="str">
        <f ca="1">'R1WxTags'!D20</f>
        <v>Riverside</v>
      </c>
      <c r="C20" s="114">
        <f ca="1">'R1WxTags'!$L20</f>
        <v>0</v>
      </c>
      <c r="D20" s="116">
        <f ca="1">IF(SUM('R1WxTags'!$F20:$K20)&gt;0,1,0)</f>
        <v>1</v>
      </c>
      <c r="E20" s="98">
        <f>'R1WxTags'!M20</f>
        <v>44997</v>
      </c>
      <c r="F20" s="67" t="str">
        <f>TEXT('R1WxTags'!O20, "hh:mm AM/PM")</f>
        <v>04:56 PM</v>
      </c>
      <c r="G20" s="68">
        <f ca="1">'R1WxTags'!R20</f>
        <v>0</v>
      </c>
      <c r="H20" s="123">
        <f ca="1">IF($C20,"--",'R1WxTags'!Y20)</f>
        <v>36.4</v>
      </c>
      <c r="I20" s="124">
        <f ca="1">IF($C20,"--",'R1WxTags'!Z20)</f>
        <v>36.4</v>
      </c>
      <c r="J20" s="124" t="str">
        <f ca="1">IF($C20,"--",'R1WxTags'!AA20)</f>
        <v>4:54p</v>
      </c>
      <c r="K20" s="124">
        <f ca="1">IF($C20,"--",'R1WxTags'!AB20)</f>
        <v>26</v>
      </c>
      <c r="L20" s="124" t="str">
        <f ca="1">IF($C20,"--",'R1WxTags'!AC20)</f>
        <v>9:02a</v>
      </c>
      <c r="M20" s="124">
        <f ca="1">IF($C20,"--",'R1WxTags'!AD20)</f>
        <v>44.7</v>
      </c>
      <c r="N20" s="124">
        <f ca="1">IF($C20,"--",'R1WxTags'!AE20)</f>
        <v>4.7</v>
      </c>
      <c r="O20" s="124">
        <f ca="1">IF($C20,"--",'R1WxTags'!AF20)</f>
        <v>44.7</v>
      </c>
      <c r="P20" s="125">
        <f ca="1">IF($C20,"--",'R1WxTags'!AG20)</f>
        <v>-18.100000000000001</v>
      </c>
      <c r="Q20" s="162">
        <f ca="1">IF($C20,"--",'R1WxTags'!AU20)</f>
        <v>1.5</v>
      </c>
      <c r="R20" s="163" t="str">
        <f ca="1">IF($C20,"--",'R1WxTags'!BD20)</f>
        <v>NNE</v>
      </c>
      <c r="S20" s="164">
        <f ca="1">IF($C20,"--",'R1WxTags'!AV20)</f>
        <v>1.5</v>
      </c>
      <c r="T20" s="164">
        <f ca="1">IF($C20,"--",'R1WxTags'!AW20)</f>
        <v>2</v>
      </c>
      <c r="U20" s="164">
        <f ca="1">IF($C20,"--",'R1WxTags'!AX20)</f>
        <v>2</v>
      </c>
      <c r="V20" s="154">
        <f ca="1">IF($C20,"--",'R1WxTags'!AY20)</f>
        <v>11</v>
      </c>
      <c r="W20" s="154" t="str">
        <f ca="1">IF($C20,"--",'R1WxTags'!AZ20)</f>
        <v>12:37a</v>
      </c>
      <c r="X20" s="154">
        <f ca="1">IF($C20,"--",'R1WxTags'!BA20)</f>
        <v>45</v>
      </c>
      <c r="Y20" s="155">
        <f ca="1">IF($C20,"--",'R1WxTags'!BB20)</f>
        <v>45</v>
      </c>
      <c r="Z20" s="147">
        <f ca="1">IF($C20,"--",'R1WxTags'!BE20)</f>
        <v>35.799999999999997</v>
      </c>
      <c r="AA20" s="154">
        <f ca="1">IF($C20,"--",'R1WxTags'!BF20)</f>
        <v>19</v>
      </c>
      <c r="AB20" s="147" t="str">
        <f ca="1">IF($C20,"--",'R1WxTags'!BG20)</f>
        <v>6:31a</v>
      </c>
      <c r="AC20" s="154">
        <f ca="1">IF($C20,"--",'R1WxTags'!BH20)</f>
        <v>-10</v>
      </c>
      <c r="AD20" s="154">
        <f ca="1">IF($C20,"--",'R1WxTags'!BI20)</f>
        <v>-33</v>
      </c>
      <c r="AE20" s="166">
        <f ca="1">IF($C20,"--",'R1WxTags'!BL20)</f>
        <v>0.01</v>
      </c>
      <c r="AF20" s="167">
        <f ca="1">IF($C20,"--",'R1WxTags'!BM20)</f>
        <v>0</v>
      </c>
      <c r="AG20" s="167">
        <f ca="1">IF($C20,"--",'R1WxTags'!BK20)</f>
        <v>0.77</v>
      </c>
      <c r="AH20" s="167">
        <f ca="1">IF($C20,"--",'R1WxTags'!BJ20)</f>
        <v>8.8800000000000008</v>
      </c>
      <c r="AI20" s="166">
        <f ca="1">IF($C20,"--",'R1WxTags'!BN20)</f>
        <v>0</v>
      </c>
      <c r="AJ20" s="167">
        <f ca="1">IF($C20,"--",'R1WxTags'!BO20)</f>
        <v>0.01</v>
      </c>
      <c r="AK20" s="167" t="str">
        <f ca="1">IF($C20,"--",'R1WxTags'!BP20)</f>
        <v>12:00p</v>
      </c>
      <c r="AL20" s="167">
        <f ca="1">IF($C20,"--",'R1WxTags'!BQ20)</f>
        <v>0</v>
      </c>
      <c r="AM20" s="167">
        <f ca="1">IF($C20,"--",'R1WxTags'!BR20)</f>
        <v>1.35</v>
      </c>
      <c r="AN20" s="186">
        <f ca="1">IF($C20,"--",'R1WxTags'!BS20)</f>
        <v>1.35</v>
      </c>
      <c r="AO20" s="128" t="str">
        <f>'R1WxTags'!C20</f>
        <v>1433</v>
      </c>
    </row>
    <row r="21" spans="1:41" x14ac:dyDescent="0.35">
      <c r="A21" s="31" t="str">
        <f>'R1WxTags'!C21</f>
        <v>1435</v>
      </c>
      <c r="B21" s="31" t="str">
        <f ca="1">'R1WxTags'!D21</f>
        <v>Wellsville-1435</v>
      </c>
      <c r="C21" s="114">
        <f ca="1">'R1WxTags'!$L21</f>
        <v>0</v>
      </c>
      <c r="D21" s="116">
        <f ca="1">IF(SUM('R1WxTags'!$F21:$K21)&gt;0,1,0)</f>
        <v>0</v>
      </c>
      <c r="E21" s="98">
        <f>'R1WxTags'!M21</f>
        <v>44997</v>
      </c>
      <c r="F21" s="67" t="str">
        <f>TEXT('R1WxTags'!O21, "hh:mm AM/PM")</f>
        <v>04:56 PM</v>
      </c>
      <c r="G21" s="68">
        <f ca="1">'R1WxTags'!R21</f>
        <v>0</v>
      </c>
      <c r="H21" s="123">
        <f ca="1">IF($C21,"--",'R1WxTags'!Y21)</f>
        <v>36.299999999999997</v>
      </c>
      <c r="I21" s="124">
        <f ca="1">IF($C21,"--",'R1WxTags'!Z21)</f>
        <v>36.299999999999997</v>
      </c>
      <c r="J21" s="124" t="str">
        <f ca="1">IF($C21,"--",'R1WxTags'!AA21)</f>
        <v>4:55p</v>
      </c>
      <c r="K21" s="124">
        <f ca="1">IF($C21,"--",'R1WxTags'!AB21)</f>
        <v>24.7</v>
      </c>
      <c r="L21" s="124" t="str">
        <f ca="1">IF($C21,"--",'R1WxTags'!AC21)</f>
        <v>8:58a</v>
      </c>
      <c r="M21" s="124">
        <f ca="1">IF($C21,"--",'R1WxTags'!AD21)</f>
        <v>53.3</v>
      </c>
      <c r="N21" s="124">
        <f ca="1">IF($C21,"--",'R1WxTags'!AE21)</f>
        <v>8.3000000000000007</v>
      </c>
      <c r="O21" s="124">
        <f ca="1">IF($C21,"--",'R1WxTags'!AF21)</f>
        <v>53.3</v>
      </c>
      <c r="P21" s="125">
        <f ca="1">IF($C21,"--",'R1WxTags'!AG21)</f>
        <v>-17</v>
      </c>
      <c r="Q21" s="162">
        <f ca="1">IF($C21,"--",'R1WxTags'!AU21)</f>
        <v>3.5</v>
      </c>
      <c r="R21" s="163" t="str">
        <f ca="1">IF($C21,"--",'R1WxTags'!BD21)</f>
        <v>SSE</v>
      </c>
      <c r="S21" s="164">
        <f ca="1">IF($C21,"--",'R1WxTags'!AV21)</f>
        <v>1.7</v>
      </c>
      <c r="T21" s="164">
        <f ca="1">IF($C21,"--",'R1WxTags'!AW21)</f>
        <v>1</v>
      </c>
      <c r="U21" s="164">
        <f ca="1">IF($C21,"--",'R1WxTags'!AX21)</f>
        <v>1</v>
      </c>
      <c r="V21" s="154">
        <f ca="1">IF($C21,"--",'R1WxTags'!AY21)</f>
        <v>9</v>
      </c>
      <c r="W21" s="154" t="str">
        <f ca="1">IF($C21,"--",'R1WxTags'!AZ21)</f>
        <v>11:41a</v>
      </c>
      <c r="X21" s="154">
        <f ca="1">IF($C21,"--",'R1WxTags'!BA21)</f>
        <v>55</v>
      </c>
      <c r="Y21" s="155">
        <f ca="1">IF($C21,"--",'R1WxTags'!BB21)</f>
        <v>56</v>
      </c>
      <c r="Z21" s="147">
        <f ca="1">IF($C21,"--",'R1WxTags'!BE21)</f>
        <v>36.299999999999997</v>
      </c>
      <c r="AA21" s="154">
        <f ca="1">IF($C21,"--",'R1WxTags'!BF21)</f>
        <v>21</v>
      </c>
      <c r="AB21" s="147" t="str">
        <f ca="1">IF($C21,"--",'R1WxTags'!BG21)</f>
        <v>4:36a</v>
      </c>
      <c r="AC21" s="154">
        <f ca="1">IF($C21,"--",'R1WxTags'!BH21)</f>
        <v>3</v>
      </c>
      <c r="AD21" s="154">
        <f ca="1">IF($C21,"--",'R1WxTags'!BI21)</f>
        <v>-29</v>
      </c>
      <c r="AE21" s="166">
        <f ca="1">IF($C21,"--",'R1WxTags'!BL21)</f>
        <v>0.2</v>
      </c>
      <c r="AF21" s="167">
        <f ca="1">IF($C21,"--",'R1WxTags'!BM21)</f>
        <v>1.36</v>
      </c>
      <c r="AG21" s="167">
        <f ca="1">IF($C21,"--",'R1WxTags'!BK21)</f>
        <v>1.68</v>
      </c>
      <c r="AH21" s="167">
        <f ca="1">IF($C21,"--",'R1WxTags'!BJ21)</f>
        <v>11.87</v>
      </c>
      <c r="AI21" s="166">
        <f ca="1">IF($C21,"--",'R1WxTags'!BN21)</f>
        <v>0</v>
      </c>
      <c r="AJ21" s="167">
        <f ca="1">IF($C21,"--",'R1WxTags'!BO21)</f>
        <v>0.14000000000000001</v>
      </c>
      <c r="AK21" s="167" t="str">
        <f ca="1">IF($C21,"--",'R1WxTags'!BP21)</f>
        <v>1:30p</v>
      </c>
      <c r="AL21" s="167">
        <f ca="1">IF($C21,"--",'R1WxTags'!BQ21)</f>
        <v>0</v>
      </c>
      <c r="AM21" s="167">
        <f ca="1">IF($C21,"--",'R1WxTags'!BR21)</f>
        <v>2.25</v>
      </c>
      <c r="AN21" s="186">
        <f ca="1">IF($C21,"--",'R1WxTags'!BS21)</f>
        <v>72</v>
      </c>
      <c r="AO21" s="128" t="str">
        <f>'R1WxTags'!C21</f>
        <v>1435</v>
      </c>
    </row>
    <row r="22" spans="1:41" x14ac:dyDescent="0.35">
      <c r="A22" s="31" t="str">
        <f>'R1WxTags'!C22</f>
        <v>1436</v>
      </c>
      <c r="B22" s="31" t="str">
        <f ca="1">'R1WxTags'!D22</f>
        <v>Logan</v>
      </c>
      <c r="C22" s="114">
        <f ca="1">'R1WxTags'!$L22</f>
        <v>0</v>
      </c>
      <c r="D22" s="116">
        <f ca="1">IF(SUM('R1WxTags'!$F22:$K22)&gt;0,1,0)</f>
        <v>0</v>
      </c>
      <c r="E22" s="98">
        <f>'R1WxTags'!M22</f>
        <v>44997</v>
      </c>
      <c r="F22" s="67" t="str">
        <f>TEXT('R1WxTags'!O22, "hh:mm AM/PM")</f>
        <v>04:56 PM</v>
      </c>
      <c r="G22" s="68">
        <f ca="1">'R1WxTags'!R22</f>
        <v>0</v>
      </c>
      <c r="H22" s="123">
        <f ca="1">IF($C22,"--",'R1WxTags'!Y22)</f>
        <v>34.799999999999997</v>
      </c>
      <c r="I22" s="124">
        <f ca="1">IF($C22,"--",'R1WxTags'!Z22)</f>
        <v>35.200000000000003</v>
      </c>
      <c r="J22" s="124" t="str">
        <f ca="1">IF($C22,"--",'R1WxTags'!AA22)</f>
        <v>4:27p</v>
      </c>
      <c r="K22" s="124">
        <f ca="1">IF($C22,"--",'R1WxTags'!AB22)</f>
        <v>25.1</v>
      </c>
      <c r="L22" s="124" t="str">
        <f ca="1">IF($C22,"--",'R1WxTags'!AC22)</f>
        <v>12:00a</v>
      </c>
      <c r="M22" s="124">
        <f ca="1">IF($C22,"--",'R1WxTags'!AD22)</f>
        <v>52.5</v>
      </c>
      <c r="N22" s="124">
        <f ca="1">IF($C22,"--",'R1WxTags'!AE22)</f>
        <v>5.8</v>
      </c>
      <c r="O22" s="124">
        <f ca="1">IF($C22,"--",'R1WxTags'!AF22)</f>
        <v>52.5</v>
      </c>
      <c r="P22" s="125">
        <f ca="1">IF($C22,"--",'R1WxTags'!AG22)</f>
        <v>-21</v>
      </c>
      <c r="Q22" s="162">
        <f ca="1">IF($C22,"--",'R1WxTags'!AU22)</f>
        <v>2.6</v>
      </c>
      <c r="R22" s="163" t="str">
        <f ca="1">IF($C22,"--",'R1WxTags'!BD22)</f>
        <v>WNW</v>
      </c>
      <c r="S22" s="164">
        <f ca="1">IF($C22,"--",'R1WxTags'!AV22)</f>
        <v>2.5</v>
      </c>
      <c r="T22" s="164">
        <f ca="1">IF($C22,"--",'R1WxTags'!AW22)</f>
        <v>3</v>
      </c>
      <c r="U22" s="164">
        <f ca="1">IF($C22,"--",'R1WxTags'!AX22)</f>
        <v>3</v>
      </c>
      <c r="V22" s="154">
        <f ca="1">IF($C22,"--",'R1WxTags'!AY22)</f>
        <v>12</v>
      </c>
      <c r="W22" s="154" t="str">
        <f ca="1">IF($C22,"--",'R1WxTags'!AZ22)</f>
        <v>4:36a</v>
      </c>
      <c r="X22" s="154">
        <f ca="1">IF($C22,"--",'R1WxTags'!BA22)</f>
        <v>39</v>
      </c>
      <c r="Y22" s="155">
        <f ca="1">IF($C22,"--",'R1WxTags'!BB22)</f>
        <v>39</v>
      </c>
      <c r="Z22" s="147">
        <f ca="1">IF($C22,"--",'R1WxTags'!BE22)</f>
        <v>32.5</v>
      </c>
      <c r="AA22" s="154">
        <f ca="1">IF($C22,"--",'R1WxTags'!BF22)</f>
        <v>22</v>
      </c>
      <c r="AB22" s="147" t="str">
        <f ca="1">IF($C22,"--",'R1WxTags'!BG22)</f>
        <v>4:37a</v>
      </c>
      <c r="AC22" s="154">
        <f ca="1">IF($C22,"--",'R1WxTags'!BH22)</f>
        <v>2</v>
      </c>
      <c r="AD22" s="154">
        <f ca="1">IF($C22,"--",'R1WxTags'!BI22)</f>
        <v>-24</v>
      </c>
      <c r="AE22" s="166">
        <f ca="1">IF($C22,"--",'R1WxTags'!BL22)</f>
        <v>0.02</v>
      </c>
      <c r="AF22" s="167">
        <f ca="1">IF($C22,"--",'R1WxTags'!BM22)</f>
        <v>0.44</v>
      </c>
      <c r="AG22" s="167">
        <f ca="1">IF($C22,"--",'R1WxTags'!BK22)</f>
        <v>1</v>
      </c>
      <c r="AH22" s="167">
        <f ca="1">IF($C22,"--",'R1WxTags'!BJ22)</f>
        <v>7.83</v>
      </c>
      <c r="AI22" s="166">
        <f ca="1">IF($C22,"--",'R1WxTags'!BN22)</f>
        <v>0</v>
      </c>
      <c r="AJ22" s="167">
        <f ca="1">IF($C22,"--",'R1WxTags'!BO22)</f>
        <v>0.01</v>
      </c>
      <c r="AK22" s="167" t="str">
        <f ca="1">IF($C22,"--",'R1WxTags'!BP22)</f>
        <v>11:00a</v>
      </c>
      <c r="AL22" s="167">
        <f ca="1">IF($C22,"--",'R1WxTags'!BQ22)</f>
        <v>0</v>
      </c>
      <c r="AM22" s="167">
        <f ca="1">IF($C22,"--",'R1WxTags'!BR22)</f>
        <v>9.76</v>
      </c>
      <c r="AN22" s="186">
        <f ca="1">IF($C22,"--",'R1WxTags'!BS22)</f>
        <v>9.76</v>
      </c>
      <c r="AO22" s="128" t="str">
        <f>'R1WxTags'!C22</f>
        <v>1436</v>
      </c>
    </row>
    <row r="23" spans="1:41" x14ac:dyDescent="0.35">
      <c r="A23" s="31" t="str">
        <f>'R1WxTags'!C23</f>
        <v>1436A</v>
      </c>
      <c r="B23" s="31" t="str">
        <f ca="1">'R1WxTags'!D23</f>
        <v>Richmond</v>
      </c>
      <c r="C23" s="114">
        <f ca="1">'R1WxTags'!$L23</f>
        <v>0</v>
      </c>
      <c r="D23" s="116">
        <f ca="1">IF(SUM('R1WxTags'!$F23:$K23)&gt;0,1,0)</f>
        <v>0</v>
      </c>
      <c r="E23" s="98">
        <f>'R1WxTags'!M23</f>
        <v>44997</v>
      </c>
      <c r="F23" s="67" t="str">
        <f>TEXT('R1WxTags'!O23, "hh:mm AM/PM")</f>
        <v>04:56 PM</v>
      </c>
      <c r="G23" s="68">
        <f ca="1">'R1WxTags'!R23</f>
        <v>0</v>
      </c>
      <c r="H23" s="123">
        <f ca="1">IF($C23,"--",'R1WxTags'!Y23)</f>
        <v>35</v>
      </c>
      <c r="I23" s="124">
        <f ca="1">IF($C23,"--",'R1WxTags'!Z23)</f>
        <v>35</v>
      </c>
      <c r="J23" s="124" t="str">
        <f ca="1">IF($C23,"--",'R1WxTags'!AA23)</f>
        <v>4:55p</v>
      </c>
      <c r="K23" s="124">
        <f ca="1">IF($C23,"--",'R1WxTags'!AB23)</f>
        <v>22.4</v>
      </c>
      <c r="L23" s="124" t="str">
        <f ca="1">IF($C23,"--",'R1WxTags'!AC23)</f>
        <v>12:08a</v>
      </c>
      <c r="M23" s="124">
        <f ca="1">IF($C23,"--",'R1WxTags'!AD23)</f>
        <v>50.5</v>
      </c>
      <c r="N23" s="124">
        <f ca="1">IF($C23,"--",'R1WxTags'!AE23)</f>
        <v>3.2</v>
      </c>
      <c r="O23" s="124">
        <f ca="1">IF($C23,"--",'R1WxTags'!AF23)</f>
        <v>50.5</v>
      </c>
      <c r="P23" s="125">
        <f ca="1">IF($C23,"--",'R1WxTags'!AG23)</f>
        <v>-17.8</v>
      </c>
      <c r="Q23" s="162">
        <f ca="1">IF($C23,"--",'R1WxTags'!AU23)</f>
        <v>0</v>
      </c>
      <c r="R23" s="163" t="str">
        <f ca="1">IF($C23,"--",'R1WxTags'!BD23)</f>
        <v>ENE</v>
      </c>
      <c r="S23" s="164">
        <f ca="1">IF($C23,"--",'R1WxTags'!AV23)</f>
        <v>0.2</v>
      </c>
      <c r="T23" s="164">
        <f ca="1">IF($C23,"--",'R1WxTags'!AW23)</f>
        <v>1</v>
      </c>
      <c r="U23" s="164">
        <f ca="1">IF($C23,"--",'R1WxTags'!AX23)</f>
        <v>1</v>
      </c>
      <c r="V23" s="154">
        <f ca="1">IF($C23,"--",'R1WxTags'!AY23)</f>
        <v>7</v>
      </c>
      <c r="W23" s="154" t="str">
        <f ca="1">IF($C23,"--",'R1WxTags'!AZ23)</f>
        <v>1:34p</v>
      </c>
      <c r="X23" s="154">
        <f ca="1">IF($C23,"--",'R1WxTags'!BA23)</f>
        <v>43</v>
      </c>
      <c r="Y23" s="155">
        <f ca="1">IF($C23,"--",'R1WxTags'!BB23)</f>
        <v>43</v>
      </c>
      <c r="Z23" s="147">
        <f ca="1">IF($C23,"--",'R1WxTags'!BE23)</f>
        <v>35</v>
      </c>
      <c r="AA23" s="154">
        <f ca="1">IF($C23,"--",'R1WxTags'!BF23)</f>
        <v>21</v>
      </c>
      <c r="AB23" s="147" t="str">
        <f ca="1">IF($C23,"--",'R1WxTags'!BG23)</f>
        <v>12:08a</v>
      </c>
      <c r="AC23" s="154">
        <f ca="1">IF($C23,"--",'R1WxTags'!BH23)</f>
        <v>0</v>
      </c>
      <c r="AD23" s="154">
        <f ca="1">IF($C23,"--",'R1WxTags'!BI23)</f>
        <v>-22</v>
      </c>
      <c r="AE23" s="166">
        <f ca="1">IF($C23,"--",'R1WxTags'!BL23)</f>
        <v>0.02</v>
      </c>
      <c r="AF23" s="167">
        <f ca="1">IF($C23,"--",'R1WxTags'!BM23)</f>
        <v>0.02</v>
      </c>
      <c r="AG23" s="167">
        <f ca="1">IF($C23,"--",'R1WxTags'!BK23)</f>
        <v>0.81</v>
      </c>
      <c r="AH23" s="167">
        <f ca="1">IF($C23,"--",'R1WxTags'!BJ23)</f>
        <v>8.1300000000000008</v>
      </c>
      <c r="AI23" s="166">
        <f ca="1">IF($C23,"--",'R1WxTags'!BN23)</f>
        <v>0</v>
      </c>
      <c r="AJ23" s="167">
        <f ca="1">IF($C23,"--",'R1WxTags'!BO23)</f>
        <v>0.02</v>
      </c>
      <c r="AK23" s="167" t="str">
        <f ca="1">IF($C23,"--",'R1WxTags'!BP23)</f>
        <v>12:00p</v>
      </c>
      <c r="AL23" s="167">
        <f ca="1">IF($C23,"--",'R1WxTags'!BQ23)</f>
        <v>0</v>
      </c>
      <c r="AM23" s="167">
        <f ca="1">IF($C23,"--",'R1WxTags'!BR23)</f>
        <v>0.56000000000000005</v>
      </c>
      <c r="AN23" s="186">
        <f ca="1">IF($C23,"--",'R1WxTags'!BS23)</f>
        <v>0.65</v>
      </c>
      <c r="AO23" s="128" t="str">
        <f>'R1WxTags'!C23</f>
        <v>1436A</v>
      </c>
    </row>
    <row r="24" spans="1:41" x14ac:dyDescent="0.35">
      <c r="A24" s="31" t="str">
        <f>'R1WxTags'!C24</f>
        <v>1437</v>
      </c>
      <c r="B24" s="31" t="str">
        <f ca="1">'R1WxTags'!D24</f>
        <v>Laketown</v>
      </c>
      <c r="C24" s="114">
        <f ca="1">'R1WxTags'!$L24</f>
        <v>0</v>
      </c>
      <c r="D24" s="116">
        <f ca="1">IF(SUM('R1WxTags'!$F24:$K24)&gt;0,1,0)</f>
        <v>0</v>
      </c>
      <c r="E24" s="98">
        <f>'R1WxTags'!M24</f>
        <v>44997</v>
      </c>
      <c r="F24" s="67" t="str">
        <f>TEXT('R1WxTags'!O24, "hh:mm AM/PM")</f>
        <v>04:56 PM</v>
      </c>
      <c r="G24" s="68">
        <f ca="1">'R1WxTags'!R24</f>
        <v>0</v>
      </c>
      <c r="H24" s="123">
        <f ca="1">IF($C24,"--",'R1WxTags'!Y24)</f>
        <v>29.8</v>
      </c>
      <c r="I24" s="124">
        <f ca="1">IF($C24,"--",'R1WxTags'!Z24)</f>
        <v>32.6</v>
      </c>
      <c r="J24" s="124" t="str">
        <f ca="1">IF($C24,"--",'R1WxTags'!AA24)</f>
        <v>4:13p</v>
      </c>
      <c r="K24" s="124">
        <f ca="1">IF($C24,"--",'R1WxTags'!AB24)</f>
        <v>16.100000000000001</v>
      </c>
      <c r="L24" s="124" t="str">
        <f ca="1">IF($C24,"--",'R1WxTags'!AC24)</f>
        <v>12:47a</v>
      </c>
      <c r="M24" s="124">
        <f ca="1">IF($C24,"--",'R1WxTags'!AD24)</f>
        <v>46.8</v>
      </c>
      <c r="N24" s="124">
        <f ca="1">IF($C24,"--",'R1WxTags'!AE24)</f>
        <v>-0.9</v>
      </c>
      <c r="O24" s="124">
        <f ca="1">IF($C24,"--",'R1WxTags'!AF24)</f>
        <v>46.8</v>
      </c>
      <c r="P24" s="125">
        <f ca="1">IF($C24,"--",'R1WxTags'!AG24)</f>
        <v>-11.8</v>
      </c>
      <c r="Q24" s="162">
        <f ca="1">IF($C24,"--",'R1WxTags'!AU24)</f>
        <v>2.6</v>
      </c>
      <c r="R24" s="163" t="str">
        <f ca="1">IF($C24,"--",'R1WxTags'!BD24)</f>
        <v>WNW</v>
      </c>
      <c r="S24" s="164">
        <f ca="1">IF($C24,"--",'R1WxTags'!AV24)</f>
        <v>3</v>
      </c>
      <c r="T24" s="164">
        <f ca="1">IF($C24,"--",'R1WxTags'!AW24)</f>
        <v>3</v>
      </c>
      <c r="U24" s="164">
        <f ca="1">IF($C24,"--",'R1WxTags'!AX24)</f>
        <v>3</v>
      </c>
      <c r="V24" s="154">
        <f ca="1">IF($C24,"--",'R1WxTags'!AY24)</f>
        <v>10</v>
      </c>
      <c r="W24" s="154" t="str">
        <f ca="1">IF($C24,"--",'R1WxTags'!AZ24)</f>
        <v>3:19p</v>
      </c>
      <c r="X24" s="154">
        <f ca="1">IF($C24,"--",'R1WxTags'!BA24)</f>
        <v>34</v>
      </c>
      <c r="Y24" s="155">
        <f ca="1">IF($C24,"--",'R1WxTags'!BB24)</f>
        <v>34</v>
      </c>
      <c r="Z24" s="147">
        <f ca="1">IF($C24,"--",'R1WxTags'!BE24)</f>
        <v>26.8</v>
      </c>
      <c r="AA24" s="154">
        <f ca="1">IF($C24,"--",'R1WxTags'!BF24)</f>
        <v>13</v>
      </c>
      <c r="AB24" s="147" t="str">
        <f ca="1">IF($C24,"--",'R1WxTags'!BG24)</f>
        <v>12:38a</v>
      </c>
      <c r="AC24" s="154">
        <f ca="1">IF($C24,"--",'R1WxTags'!BH24)</f>
        <v>-5</v>
      </c>
      <c r="AD24" s="154">
        <f ca="1">IF($C24,"--",'R1WxTags'!BI24)</f>
        <v>-22</v>
      </c>
      <c r="AE24" s="166">
        <f ca="1">IF($C24,"--",'R1WxTags'!BL24)</f>
        <v>0.02</v>
      </c>
      <c r="AF24" s="167">
        <f ca="1">IF($C24,"--",'R1WxTags'!BM24)</f>
        <v>0.4</v>
      </c>
      <c r="AG24" s="167">
        <f ca="1">IF($C24,"--",'R1WxTags'!BK24)</f>
        <v>0.83</v>
      </c>
      <c r="AH24" s="167">
        <f ca="1">IF($C24,"--",'R1WxTags'!BJ24)</f>
        <v>5.58</v>
      </c>
      <c r="AI24" s="166">
        <f ca="1">IF($C24,"--",'R1WxTags'!BN24)</f>
        <v>0</v>
      </c>
      <c r="AJ24" s="167">
        <f ca="1">IF($C24,"--",'R1WxTags'!BO24)</f>
        <v>0.01</v>
      </c>
      <c r="AK24" s="167" t="str">
        <f ca="1">IF($C24,"--",'R1WxTags'!BP24)</f>
        <v>11:00a</v>
      </c>
      <c r="AL24" s="167">
        <f ca="1">IF($C24,"--",'R1WxTags'!BQ24)</f>
        <v>0</v>
      </c>
      <c r="AM24" s="167">
        <f ca="1">IF($C24,"--",'R1WxTags'!BR24)</f>
        <v>0.4</v>
      </c>
      <c r="AN24" s="186">
        <f ca="1">IF($C24,"--",'R1WxTags'!BS24)</f>
        <v>1.73</v>
      </c>
      <c r="AO24" s="128" t="str">
        <f>'R1WxTags'!C24</f>
        <v>1437</v>
      </c>
    </row>
    <row r="25" spans="1:41" x14ac:dyDescent="0.35">
      <c r="A25" s="31" t="str">
        <f>'R1WxTags'!C25</f>
        <v>1437A</v>
      </c>
      <c r="B25" s="31" t="str">
        <f ca="1">'R1WxTags'!D25</f>
        <v>Randolph</v>
      </c>
      <c r="C25" s="114">
        <f ca="1">'R1WxTags'!$L25</f>
        <v>0</v>
      </c>
      <c r="D25" s="116">
        <f ca="1">IF(SUM('R1WxTags'!$F25:$K25)&gt;0,1,0)</f>
        <v>1</v>
      </c>
      <c r="E25" s="98">
        <f>'R1WxTags'!M25</f>
        <v>44997</v>
      </c>
      <c r="F25" s="67" t="str">
        <f>TEXT('R1WxTags'!O25, "hh:mm AM/PM")</f>
        <v>04:46 PM</v>
      </c>
      <c r="G25" s="68">
        <f ca="1">'R1WxTags'!R25</f>
        <v>10</v>
      </c>
      <c r="H25" s="123">
        <f ca="1">IF($C25,"--",'R1WxTags'!Y25)</f>
        <v>25.7</v>
      </c>
      <c r="I25" s="124">
        <f ca="1">IF($C25,"--",'R1WxTags'!Z25)</f>
        <v>30.1</v>
      </c>
      <c r="J25" s="124" t="str">
        <f ca="1">IF($C25,"--",'R1WxTags'!AA25)</f>
        <v>1:35p</v>
      </c>
      <c r="K25" s="124">
        <f ca="1">IF($C25,"--",'R1WxTags'!AB25)</f>
        <v>4.8</v>
      </c>
      <c r="L25" s="124" t="str">
        <f ca="1">IF($C25,"--",'R1WxTags'!AC25)</f>
        <v>12:50a</v>
      </c>
      <c r="M25" s="124">
        <f ca="1">IF($C25,"--",'R1WxTags'!AD25)</f>
        <v>45.3</v>
      </c>
      <c r="N25" s="124">
        <f ca="1">IF($C25,"--",'R1WxTags'!AE25)</f>
        <v>-9.1</v>
      </c>
      <c r="O25" s="124">
        <f ca="1">IF($C25,"--",'R1WxTags'!AF25)</f>
        <v>45.3</v>
      </c>
      <c r="P25" s="125">
        <f ca="1">IF($C25,"--",'R1WxTags'!AG25)</f>
        <v>-37.299999999999997</v>
      </c>
      <c r="Q25" s="162">
        <f ca="1">IF($C25,"--",'R1WxTags'!AU25)</f>
        <v>3.1</v>
      </c>
      <c r="R25" s="163" t="str">
        <f ca="1">IF($C25,"--",'R1WxTags'!BD25)</f>
        <v>NE</v>
      </c>
      <c r="S25" s="164">
        <f ca="1">IF($C25,"--",'R1WxTags'!AV25)</f>
        <v>3.3</v>
      </c>
      <c r="T25" s="164">
        <f ca="1">IF($C25,"--",'R1WxTags'!AW25)</f>
        <v>3</v>
      </c>
      <c r="U25" s="164">
        <f ca="1">IF($C25,"--",'R1WxTags'!AX25)</f>
        <v>3</v>
      </c>
      <c r="V25" s="154">
        <f ca="1">IF($C25,"--",'R1WxTags'!AY25)</f>
        <v>6</v>
      </c>
      <c r="W25" s="154" t="str">
        <f ca="1">IF($C25,"--",'R1WxTags'!AZ25)</f>
        <v>2:16p</v>
      </c>
      <c r="X25" s="154">
        <f ca="1">IF($C25,"--",'R1WxTags'!BA25)</f>
        <v>44</v>
      </c>
      <c r="Y25" s="155">
        <f ca="1">IF($C25,"--",'R1WxTags'!BB25)</f>
        <v>44</v>
      </c>
      <c r="Z25" s="147">
        <f ca="1">IF($C25,"--",'R1WxTags'!BE25)</f>
        <v>22.2</v>
      </c>
      <c r="AA25" s="154">
        <f ca="1">IF($C25,"--",'R1WxTags'!BF25)</f>
        <v>-1</v>
      </c>
      <c r="AB25" s="147" t="str">
        <f ca="1">IF($C25,"--",'R1WxTags'!BG25)</f>
        <v>12:00a</v>
      </c>
      <c r="AC25" s="154">
        <f ca="1">IF($C25,"--",'R1WxTags'!BH25)</f>
        <v>-14</v>
      </c>
      <c r="AD25" s="154">
        <f ca="1">IF($C25,"--",'R1WxTags'!BI25)</f>
        <v>-42</v>
      </c>
      <c r="AE25" s="166">
        <f ca="1">IF($C25,"--",'R1WxTags'!BL25)</f>
        <v>0.02</v>
      </c>
      <c r="AF25" s="167">
        <f ca="1">IF($C25,"--",'R1WxTags'!BM25)</f>
        <v>0.16</v>
      </c>
      <c r="AG25" s="167">
        <f ca="1">IF($C25,"--",'R1WxTags'!BK25)</f>
        <v>0.36</v>
      </c>
      <c r="AH25" s="167">
        <f ca="1">IF($C25,"--",'R1WxTags'!BJ25)</f>
        <v>2.94</v>
      </c>
      <c r="AI25" s="166">
        <f ca="1">IF($C25,"--",'R1WxTags'!BN25)</f>
        <v>0</v>
      </c>
      <c r="AJ25" s="167">
        <f ca="1">IF($C25,"--",'R1WxTags'!BO25)</f>
        <v>0.04</v>
      </c>
      <c r="AK25" s="167" t="str">
        <f ca="1">IF($C25,"--",'R1WxTags'!BP25)</f>
        <v>11:16a</v>
      </c>
      <c r="AL25" s="167">
        <f ca="1">IF($C25,"--",'R1WxTags'!BQ25)</f>
        <v>0</v>
      </c>
      <c r="AM25" s="167">
        <f ca="1">IF($C25,"--",'R1WxTags'!BR25)</f>
        <v>0.24</v>
      </c>
      <c r="AN25" s="186">
        <f ca="1">IF($C25,"--",'R1WxTags'!BS25)</f>
        <v>3.53</v>
      </c>
      <c r="AO25" s="128" t="str">
        <f>'R1WxTags'!C25</f>
        <v>1437A</v>
      </c>
    </row>
    <row r="26" spans="1:41" x14ac:dyDescent="0.35">
      <c r="A26" s="31" t="str">
        <f>'R1WxTags'!C26</f>
        <v>1445</v>
      </c>
      <c r="B26" s="31" t="str">
        <f ca="1">'R1WxTags'!D26</f>
        <v>Logan Summit</v>
      </c>
      <c r="C26" s="114">
        <f ca="1">'R1WxTags'!$L26</f>
        <v>0</v>
      </c>
      <c r="D26" s="116">
        <f ca="1">IF(SUM('R1WxTags'!$F26:$K26)&gt;0,1,0)</f>
        <v>0</v>
      </c>
      <c r="E26" s="98">
        <f>'R1WxTags'!M26</f>
        <v>44997</v>
      </c>
      <c r="F26" s="67" t="str">
        <f>TEXT('R1WxTags'!O26, "hh:mm AM/PM")</f>
        <v>04:56 PM</v>
      </c>
      <c r="G26" s="68">
        <f ca="1">'R1WxTags'!R26</f>
        <v>0</v>
      </c>
      <c r="H26" s="123">
        <f ca="1">IF($C26,"--",'R1WxTags'!Y26)</f>
        <v>31</v>
      </c>
      <c r="I26" s="124">
        <f ca="1">IF($C26,"--",'R1WxTags'!Z26)</f>
        <v>32.5</v>
      </c>
      <c r="J26" s="124" t="str">
        <f ca="1">IF($C26,"--",'R1WxTags'!AA26)</f>
        <v>3:27p</v>
      </c>
      <c r="K26" s="124">
        <f ca="1">IF($C26,"--",'R1WxTags'!AB26)</f>
        <v>3.7</v>
      </c>
      <c r="L26" s="124" t="str">
        <f ca="1">IF($C26,"--",'R1WxTags'!AC26)</f>
        <v>12:34a</v>
      </c>
      <c r="M26" s="124">
        <f ca="1">IF($C26,"--",'R1WxTags'!AD26)</f>
        <v>37.200000000000003</v>
      </c>
      <c r="N26" s="124">
        <f ca="1">IF($C26,"--",'R1WxTags'!AE26)</f>
        <v>-9.6999999999999993</v>
      </c>
      <c r="O26" s="124">
        <f ca="1">IF($C26,"--",'R1WxTags'!AF26)</f>
        <v>39.9</v>
      </c>
      <c r="P26" s="125">
        <f ca="1">IF($C26,"--",'R1WxTags'!AG26)</f>
        <v>-25.9</v>
      </c>
      <c r="Q26" s="162">
        <f ca="1">IF($C26,"--",'R1WxTags'!AU26)</f>
        <v>9</v>
      </c>
      <c r="R26" s="163" t="str">
        <f ca="1">IF($C26,"--",'R1WxTags'!BD26)</f>
        <v>WNW</v>
      </c>
      <c r="S26" s="164">
        <f ca="1">IF($C26,"--",'R1WxTags'!AV26)</f>
        <v>9.3000000000000007</v>
      </c>
      <c r="T26" s="164">
        <f ca="1">IF($C26,"--",'R1WxTags'!AW26)</f>
        <v>9</v>
      </c>
      <c r="U26" s="164">
        <f ca="1">IF($C26,"--",'R1WxTags'!AX26)</f>
        <v>9</v>
      </c>
      <c r="V26" s="154">
        <f ca="1">IF($C26,"--",'R1WxTags'!AY26)</f>
        <v>15</v>
      </c>
      <c r="W26" s="154" t="str">
        <f ca="1">IF($C26,"--",'R1WxTags'!AZ26)</f>
        <v>3:47p</v>
      </c>
      <c r="X26" s="154">
        <f ca="1">IF($C26,"--",'R1WxTags'!BA26)</f>
        <v>40</v>
      </c>
      <c r="Y26" s="155">
        <f ca="1">IF($C26,"--",'R1WxTags'!BB26)</f>
        <v>40</v>
      </c>
      <c r="Z26" s="147">
        <f ca="1">IF($C26,"--",'R1WxTags'!BE26)</f>
        <v>23</v>
      </c>
      <c r="AA26" s="154">
        <f ca="1">IF($C26,"--",'R1WxTags'!BF26)</f>
        <v>2</v>
      </c>
      <c r="AB26" s="147" t="str">
        <f ca="1">IF($C26,"--",'R1WxTags'!BG26)</f>
        <v>12:00a</v>
      </c>
      <c r="AC26" s="154">
        <f ca="1">IF($C26,"--",'R1WxTags'!BH26)</f>
        <v>-10</v>
      </c>
      <c r="AD26" s="154">
        <f ca="1">IF($C26,"--",'R1WxTags'!BI26)</f>
        <v>-26</v>
      </c>
      <c r="AE26" s="166">
        <f ca="1">IF($C26,"--",'R1WxTags'!BL26)</f>
        <v>7.0000000000000007E-2</v>
      </c>
      <c r="AF26" s="167">
        <f ca="1">IF($C26,"--",'R1WxTags'!BM26)</f>
        <v>0.47</v>
      </c>
      <c r="AG26" s="167">
        <f ca="1">IF($C26,"--",'R1WxTags'!BK26)</f>
        <v>0.68</v>
      </c>
      <c r="AH26" s="167">
        <f ca="1">IF($C26,"--",'R1WxTags'!BJ26)</f>
        <v>3.75</v>
      </c>
      <c r="AI26" s="166">
        <f ca="1">IF($C26,"--",'R1WxTags'!BN26)</f>
        <v>0</v>
      </c>
      <c r="AJ26" s="167">
        <f ca="1">IF($C26,"--",'R1WxTags'!BO26)</f>
        <v>0.05</v>
      </c>
      <c r="AK26" s="167" t="str">
        <f ca="1">IF($C26,"--",'R1WxTags'!BP26)</f>
        <v>3:15p</v>
      </c>
      <c r="AL26" s="167">
        <f ca="1">IF($C26,"--",'R1WxTags'!BQ26)</f>
        <v>0</v>
      </c>
      <c r="AM26" s="167">
        <f ca="1">IF($C26,"--",'R1WxTags'!BR26)</f>
        <v>0.55000000000000004</v>
      </c>
      <c r="AN26" s="186">
        <f ca="1">IF($C26,"--",'R1WxTags'!BS26)</f>
        <v>33.880000000000003</v>
      </c>
      <c r="AO26" s="128" t="str">
        <f>'R1WxTags'!C26</f>
        <v>1445</v>
      </c>
    </row>
    <row r="27" spans="1:41" x14ac:dyDescent="0.35">
      <c r="A27" s="31" t="str">
        <f>'R1WxTags'!C27</f>
        <v>1448</v>
      </c>
      <c r="B27" s="31" t="str">
        <f ca="1">'R1WxTags'!D27</f>
        <v>Sardine Summit</v>
      </c>
      <c r="C27" s="114">
        <f ca="1">'R1WxTags'!$L27</f>
        <v>0</v>
      </c>
      <c r="D27" s="116">
        <f ca="1">IF(SUM('R1WxTags'!$F27:$K27)&gt;0,1,0)</f>
        <v>0</v>
      </c>
      <c r="E27" s="98">
        <f>'R1WxTags'!M27</f>
        <v>44997</v>
      </c>
      <c r="F27" s="67" t="str">
        <f>TEXT('R1WxTags'!O27, "hh:mm AM/PM")</f>
        <v>04:56 PM</v>
      </c>
      <c r="G27" s="68">
        <f ca="1">'R1WxTags'!R27</f>
        <v>0</v>
      </c>
      <c r="H27" s="123">
        <f ca="1">IF($C27,"--",'R1WxTags'!Y27)</f>
        <v>36.1</v>
      </c>
      <c r="I27" s="124">
        <f ca="1">IF($C27,"--",'R1WxTags'!Z27)</f>
        <v>39.299999999999997</v>
      </c>
      <c r="J27" s="124" t="str">
        <f ca="1">IF($C27,"--",'R1WxTags'!AA27)</f>
        <v>3:46p</v>
      </c>
      <c r="K27" s="124">
        <f ca="1">IF($C27,"--",'R1WxTags'!AB27)</f>
        <v>24.1</v>
      </c>
      <c r="L27" s="124" t="str">
        <f ca="1">IF($C27,"--",'R1WxTags'!AC27)</f>
        <v>8:59a</v>
      </c>
      <c r="M27" s="124">
        <f ca="1">IF($C27,"--",'R1WxTags'!AD27)</f>
        <v>47.6</v>
      </c>
      <c r="N27" s="124">
        <f ca="1">IF($C27,"--",'R1WxTags'!AE27)</f>
        <v>9.1999999999999993</v>
      </c>
      <c r="O27" s="124">
        <f ca="1">IF($C27,"--",'R1WxTags'!AF27)</f>
        <v>47.6</v>
      </c>
      <c r="P27" s="125">
        <f ca="1">IF($C27,"--",'R1WxTags'!AG27)</f>
        <v>-11.8</v>
      </c>
      <c r="Q27" s="162">
        <f ca="1">IF($C27,"--",'R1WxTags'!AU27)</f>
        <v>4.5</v>
      </c>
      <c r="R27" s="163" t="str">
        <f ca="1">IF($C27,"--",'R1WxTags'!BD27)</f>
        <v>SSW</v>
      </c>
      <c r="S27" s="164">
        <f ca="1">IF($C27,"--",'R1WxTags'!AV27)</f>
        <v>3.9</v>
      </c>
      <c r="T27" s="164">
        <f ca="1">IF($C27,"--",'R1WxTags'!AW27)</f>
        <v>4</v>
      </c>
      <c r="U27" s="164">
        <f ca="1">IF($C27,"--",'R1WxTags'!AX27)</f>
        <v>4</v>
      </c>
      <c r="V27" s="154">
        <f ca="1">IF($C27,"--",'R1WxTags'!AY27)</f>
        <v>13</v>
      </c>
      <c r="W27" s="154" t="str">
        <f ca="1">IF($C27,"--",'R1WxTags'!AZ27)</f>
        <v>3:06p</v>
      </c>
      <c r="X27" s="154">
        <f ca="1">IF($C27,"--",'R1WxTags'!BA27)</f>
        <v>53</v>
      </c>
      <c r="Y27" s="155">
        <f ca="1">IF($C27,"--",'R1WxTags'!BB27)</f>
        <v>53</v>
      </c>
      <c r="Z27" s="147">
        <f ca="1">IF($C27,"--",'R1WxTags'!BE27)</f>
        <v>32.799999999999997</v>
      </c>
      <c r="AA27" s="154">
        <f ca="1">IF($C27,"--",'R1WxTags'!BF27)</f>
        <v>15</v>
      </c>
      <c r="AB27" s="147" t="str">
        <f ca="1">IF($C27,"--",'R1WxTags'!BG27)</f>
        <v>10:43a</v>
      </c>
      <c r="AC27" s="154">
        <f ca="1">IF($C27,"--",'R1WxTags'!BH27)</f>
        <v>4</v>
      </c>
      <c r="AD27" s="154">
        <f ca="1">IF($C27,"--",'R1WxTags'!BI27)</f>
        <v>-26</v>
      </c>
      <c r="AE27" s="166">
        <f ca="1">IF($C27,"--",'R1WxTags'!BL27)</f>
        <v>0.22</v>
      </c>
      <c r="AF27" s="167">
        <f ca="1">IF($C27,"--",'R1WxTags'!BM27)</f>
        <v>1.17</v>
      </c>
      <c r="AG27" s="167">
        <f ca="1">IF($C27,"--",'R1WxTags'!BK27)</f>
        <v>1.8</v>
      </c>
      <c r="AH27" s="167">
        <f ca="1">IF($C27,"--",'R1WxTags'!BJ27)</f>
        <v>8.73</v>
      </c>
      <c r="AI27" s="166">
        <f ca="1">IF($C27,"--",'R1WxTags'!BN27)</f>
        <v>0</v>
      </c>
      <c r="AJ27" s="167">
        <f ca="1">IF($C27,"--",'R1WxTags'!BO27)</f>
        <v>0.15</v>
      </c>
      <c r="AK27" s="167" t="str">
        <f ca="1">IF($C27,"--",'R1WxTags'!BP27)</f>
        <v>12:41p</v>
      </c>
      <c r="AL27" s="167">
        <f ca="1">IF($C27,"--",'R1WxTags'!BQ27)</f>
        <v>0</v>
      </c>
      <c r="AM27" s="167">
        <f ca="1">IF($C27,"--",'R1WxTags'!BR27)</f>
        <v>3.67</v>
      </c>
      <c r="AN27" s="186">
        <f ca="1">IF($C27,"--",'R1WxTags'!BS27)</f>
        <v>82.29</v>
      </c>
      <c r="AO27" s="128" t="str">
        <f>'R1WxTags'!C27</f>
        <v>1448</v>
      </c>
    </row>
    <row r="28" spans="1:41" x14ac:dyDescent="0.35">
      <c r="A28" s="31" t="str">
        <f>'R1WxTags'!C28</f>
        <v>1751</v>
      </c>
      <c r="B28" s="31" t="str">
        <f ca="1">'R1WxTags'!D28</f>
        <v>South Willard</v>
      </c>
      <c r="C28" s="114">
        <f ca="1">'R1WxTags'!$L28</f>
        <v>0</v>
      </c>
      <c r="D28" s="116">
        <f ca="1">IF(SUM('R1WxTags'!$F28:$K28)&gt;0,1,0)</f>
        <v>0</v>
      </c>
      <c r="E28" s="98">
        <f>'R1WxTags'!M28</f>
        <v>44997</v>
      </c>
      <c r="F28" s="67" t="str">
        <f>TEXT('R1WxTags'!O28, "hh:mm AM/PM")</f>
        <v>04:56 PM</v>
      </c>
      <c r="G28" s="68">
        <f ca="1">'R1WxTags'!R28</f>
        <v>0</v>
      </c>
      <c r="H28" s="123">
        <f ca="1">IF($C28,"--",'R1WxTags'!Y28)</f>
        <v>40.5</v>
      </c>
      <c r="I28" s="124">
        <f ca="1">IF($C28,"--",'R1WxTags'!Z28)</f>
        <v>40.6</v>
      </c>
      <c r="J28" s="124" t="str">
        <f ca="1">IF($C28,"--",'R1WxTags'!AA28)</f>
        <v>4:56p</v>
      </c>
      <c r="K28" s="124">
        <f ca="1">IF($C28,"--",'R1WxTags'!AB28)</f>
        <v>29.8</v>
      </c>
      <c r="L28" s="124" t="str">
        <f ca="1">IF($C28,"--",'R1WxTags'!AC28)</f>
        <v>9:45a</v>
      </c>
      <c r="M28" s="124">
        <f ca="1">IF($C28,"--",'R1WxTags'!AD28)</f>
        <v>53.5</v>
      </c>
      <c r="N28" s="124">
        <f ca="1">IF($C28,"--",'R1WxTags'!AE28)</f>
        <v>15</v>
      </c>
      <c r="O28" s="124">
        <f ca="1">IF($C28,"--",'R1WxTags'!AF28)</f>
        <v>53.5</v>
      </c>
      <c r="P28" s="125">
        <f ca="1">IF($C28,"--",'R1WxTags'!AG28)</f>
        <v>-1.4</v>
      </c>
      <c r="Q28" s="162">
        <f ca="1">IF($C28,"--",'R1WxTags'!AU28)</f>
        <v>0</v>
      </c>
      <c r="R28" s="163" t="str">
        <f ca="1">IF($C28,"--",'R1WxTags'!BD28)</f>
        <v>SW</v>
      </c>
      <c r="S28" s="164">
        <f ca="1">IF($C28,"--",'R1WxTags'!AV28)</f>
        <v>0</v>
      </c>
      <c r="T28" s="164">
        <f ca="1">IF($C28,"--",'R1WxTags'!AW28)</f>
        <v>0</v>
      </c>
      <c r="U28" s="164">
        <f ca="1">IF($C28,"--",'R1WxTags'!AX28)</f>
        <v>0</v>
      </c>
      <c r="V28" s="154">
        <f ca="1">IF($C28,"--",'R1WxTags'!AY28)</f>
        <v>6</v>
      </c>
      <c r="W28" s="154" t="str">
        <f ca="1">IF($C28,"--",'R1WxTags'!AZ28)</f>
        <v>1:48a</v>
      </c>
      <c r="X28" s="154">
        <f ca="1">IF($C28,"--",'R1WxTags'!BA28)</f>
        <v>35</v>
      </c>
      <c r="Y28" s="155">
        <f ca="1">IF($C28,"--",'R1WxTags'!BB28)</f>
        <v>37</v>
      </c>
      <c r="Z28" s="147">
        <f ca="1">IF($C28,"--",'R1WxTags'!BE28)</f>
        <v>40.5</v>
      </c>
      <c r="AA28" s="154">
        <f ca="1">IF($C28,"--",'R1WxTags'!BF28)</f>
        <v>30</v>
      </c>
      <c r="AB28" s="147" t="str">
        <f ca="1">IF($C28,"--",'R1WxTags'!BG28)</f>
        <v>7:04a</v>
      </c>
      <c r="AC28" s="154">
        <f ca="1">IF($C28,"--",'R1WxTags'!BH28)</f>
        <v>15</v>
      </c>
      <c r="AD28" s="154">
        <f ca="1">IF($C28,"--",'R1WxTags'!BI28)</f>
        <v>-1</v>
      </c>
      <c r="AE28" s="166">
        <f ca="1">IF($C28,"--",'R1WxTags'!BL28)</f>
        <v>0.11</v>
      </c>
      <c r="AF28" s="167">
        <f ca="1">IF($C28,"--",'R1WxTags'!BM28)</f>
        <v>0.11</v>
      </c>
      <c r="AG28" s="167">
        <f ca="1">IF($C28,"--",'R1WxTags'!BK28)</f>
        <v>0.95</v>
      </c>
      <c r="AH28" s="167">
        <f ca="1">IF($C28,"--",'R1WxTags'!BJ28)</f>
        <v>10.41</v>
      </c>
      <c r="AI28" s="166">
        <f ca="1">IF($C28,"--",'R1WxTags'!BN28)</f>
        <v>0</v>
      </c>
      <c r="AJ28" s="167">
        <f ca="1">IF($C28,"--",'R1WxTags'!BO28)</f>
        <v>0.13</v>
      </c>
      <c r="AK28" s="167" t="str">
        <f ca="1">IF($C28,"--",'R1WxTags'!BP28)</f>
        <v>12:48p</v>
      </c>
      <c r="AL28" s="167">
        <f ca="1">IF($C28,"--",'R1WxTags'!BQ28)</f>
        <v>0</v>
      </c>
      <c r="AM28" s="167">
        <f ca="1">IF($C28,"--",'R1WxTags'!BR28)</f>
        <v>2.52</v>
      </c>
      <c r="AN28" s="186">
        <f ca="1">IF($C28,"--",'R1WxTags'!BS28)</f>
        <v>2.52</v>
      </c>
      <c r="AO28" s="128" t="str">
        <f>'R1WxTags'!C28</f>
        <v>1751</v>
      </c>
    </row>
    <row r="29" spans="1:41" x14ac:dyDescent="0.35">
      <c r="A29" s="31" t="str">
        <f>'R1WxTags'!C29</f>
        <v>1752</v>
      </c>
      <c r="B29" s="31" t="str">
        <f ca="1">'R1WxTags'!D29</f>
        <v>Wellsville-1752</v>
      </c>
      <c r="C29" s="114">
        <f ca="1">'R1WxTags'!$L29</f>
        <v>0</v>
      </c>
      <c r="D29" s="116">
        <f ca="1">IF(SUM('R1WxTags'!$F29:$K29)&gt;0,1,0)</f>
        <v>0</v>
      </c>
      <c r="E29" s="98">
        <f>'R1WxTags'!M29</f>
        <v>44997</v>
      </c>
      <c r="F29" s="67" t="str">
        <f>TEXT('R1WxTags'!O29, "hh:mm AM/PM")</f>
        <v>04:56 PM</v>
      </c>
      <c r="G29" s="68">
        <f ca="1">'R1WxTags'!R29</f>
        <v>0</v>
      </c>
      <c r="H29" s="123">
        <f ca="1">IF($C29,"--",'R1WxTags'!Y29)</f>
        <v>37.1</v>
      </c>
      <c r="I29" s="124">
        <f ca="1">IF($C29,"--",'R1WxTags'!Z29)</f>
        <v>37.1</v>
      </c>
      <c r="J29" s="124" t="str">
        <f ca="1">IF($C29,"--",'R1WxTags'!AA29)</f>
        <v>4:55p</v>
      </c>
      <c r="K29" s="124">
        <f ca="1">IF($C29,"--",'R1WxTags'!AB29)</f>
        <v>23.6</v>
      </c>
      <c r="L29" s="124" t="str">
        <f ca="1">IF($C29,"--",'R1WxTags'!AC29)</f>
        <v>12:15a</v>
      </c>
      <c r="M29" s="124">
        <f ca="1">IF($C29,"--",'R1WxTags'!AD29)</f>
        <v>52.6</v>
      </c>
      <c r="N29" s="124">
        <f ca="1">IF($C29,"--",'R1WxTags'!AE29)</f>
        <v>3.6</v>
      </c>
      <c r="O29" s="124">
        <f ca="1">IF($C29,"--",'R1WxTags'!AF29)</f>
        <v>52.6</v>
      </c>
      <c r="P29" s="125">
        <f ca="1">IF($C29,"--",'R1WxTags'!AG29)</f>
        <v>-22.6</v>
      </c>
      <c r="Q29" s="162">
        <f ca="1">IF($C29,"--",'R1WxTags'!AU29)</f>
        <v>1</v>
      </c>
      <c r="R29" s="163" t="str">
        <f ca="1">IF($C29,"--",'R1WxTags'!BD29)</f>
        <v>SW</v>
      </c>
      <c r="S29" s="164">
        <f ca="1">IF($C29,"--",'R1WxTags'!AV29)</f>
        <v>0.2</v>
      </c>
      <c r="T29" s="164">
        <f ca="1">IF($C29,"--",'R1WxTags'!AW29)</f>
        <v>0</v>
      </c>
      <c r="U29" s="164">
        <f ca="1">IF($C29,"--",'R1WxTags'!AX29)</f>
        <v>0</v>
      </c>
      <c r="V29" s="154">
        <f ca="1">IF($C29,"--",'R1WxTags'!AY29)</f>
        <v>9</v>
      </c>
      <c r="W29" s="154" t="str">
        <f ca="1">IF($C29,"--",'R1WxTags'!AZ29)</f>
        <v>11:47a</v>
      </c>
      <c r="X29" s="154">
        <f ca="1">IF($C29,"--",'R1WxTags'!BA29)</f>
        <v>47</v>
      </c>
      <c r="Y29" s="155">
        <f ca="1">IF($C29,"--",'R1WxTags'!BB29)</f>
        <v>47</v>
      </c>
      <c r="Z29" s="147">
        <f ca="1">IF($C29,"--",'R1WxTags'!BE29)</f>
        <v>37.1</v>
      </c>
      <c r="AA29" s="154">
        <f ca="1">IF($C29,"--",'R1WxTags'!BF29)</f>
        <v>21</v>
      </c>
      <c r="AB29" s="147" t="str">
        <f ca="1">IF($C29,"--",'R1WxTags'!BG29)</f>
        <v>4:35a</v>
      </c>
      <c r="AC29" s="154">
        <f ca="1">IF($C29,"--",'R1WxTags'!BH29)</f>
        <v>0</v>
      </c>
      <c r="AD29" s="154">
        <f ca="1">IF($C29,"--",'R1WxTags'!BI29)</f>
        <v>-28</v>
      </c>
      <c r="AE29" s="166">
        <f ca="1">IF($C29,"--",'R1WxTags'!BL29)</f>
        <v>0.09</v>
      </c>
      <c r="AF29" s="167">
        <f ca="1">IF($C29,"--",'R1WxTags'!BM29)</f>
        <v>0.9</v>
      </c>
      <c r="AG29" s="167">
        <f ca="1">IF($C29,"--",'R1WxTags'!BK29)</f>
        <v>1.42</v>
      </c>
      <c r="AH29" s="167">
        <f ca="1">IF($C29,"--",'R1WxTags'!BJ29)</f>
        <v>10.119999999999999</v>
      </c>
      <c r="AI29" s="166">
        <f ca="1">IF($C29,"--",'R1WxTags'!BN29)</f>
        <v>0</v>
      </c>
      <c r="AJ29" s="167">
        <f ca="1">IF($C29,"--",'R1WxTags'!BO29)</f>
        <v>0.1</v>
      </c>
      <c r="AK29" s="167" t="str">
        <f ca="1">IF($C29,"--",'R1WxTags'!BP29)</f>
        <v>10:45a</v>
      </c>
      <c r="AL29" s="167">
        <f ca="1">IF($C29,"--",'R1WxTags'!BQ29)</f>
        <v>0</v>
      </c>
      <c r="AM29" s="167">
        <f ca="1">IF($C29,"--",'R1WxTags'!BR29)</f>
        <v>1.77</v>
      </c>
      <c r="AN29" s="186">
        <f ca="1">IF($C29,"--",'R1WxTags'!BS29)</f>
        <v>82.29</v>
      </c>
      <c r="AO29" s="128" t="str">
        <f>'R1WxTags'!C29</f>
        <v>1752</v>
      </c>
    </row>
    <row r="30" spans="1:41" x14ac:dyDescent="0.35">
      <c r="A30" s="31" t="str">
        <f>'R1WxTags'!C30</f>
        <v>R1HQ</v>
      </c>
      <c r="B30" s="31" t="str">
        <f ca="1">'R1WxTags'!D30</f>
        <v>Ogden/Harrisville</v>
      </c>
      <c r="C30" s="114">
        <f ca="1">'R1WxTags'!$L30</f>
        <v>0</v>
      </c>
      <c r="D30" s="116">
        <f ca="1">IF(SUM('R1WxTags'!$F30:$K30)&gt;0,1,0)</f>
        <v>0</v>
      </c>
      <c r="E30" s="98">
        <f>'R1WxTags'!M30</f>
        <v>44997</v>
      </c>
      <c r="F30" s="67" t="str">
        <f>TEXT('R1WxTags'!O30, "hh:mm AM/PM")</f>
        <v>04:56 PM</v>
      </c>
      <c r="G30" s="68">
        <f ca="1">'R1WxTags'!R30</f>
        <v>0</v>
      </c>
      <c r="H30" s="123">
        <f ca="1">IF($C30,"--",'R1WxTags'!Y30)</f>
        <v>42</v>
      </c>
      <c r="I30" s="124">
        <f ca="1">IF($C30,"--",'R1WxTags'!Z30)</f>
        <v>42</v>
      </c>
      <c r="J30" s="124" t="str">
        <f ca="1">IF($C30,"--",'R1WxTags'!AA30)</f>
        <v>4:55p</v>
      </c>
      <c r="K30" s="124">
        <f ca="1">IF($C30,"--",'R1WxTags'!AB30)</f>
        <v>31.5</v>
      </c>
      <c r="L30" s="124" t="str">
        <f ca="1">IF($C30,"--",'R1WxTags'!AC30)</f>
        <v>10:22a</v>
      </c>
      <c r="M30" s="124">
        <f ca="1">IF($C30,"--",'R1WxTags'!AD30)</f>
        <v>53.7</v>
      </c>
      <c r="N30" s="124">
        <f ca="1">IF($C30,"--",'R1WxTags'!AE30)</f>
        <v>17</v>
      </c>
      <c r="O30" s="124">
        <f ca="1">IF($C30,"--",'R1WxTags'!AF30)</f>
        <v>53.7</v>
      </c>
      <c r="P30" s="125">
        <f ca="1">IF($C30,"--",'R1WxTags'!AG30)</f>
        <v>0.1</v>
      </c>
      <c r="Q30" s="162">
        <f ca="1">IF($C30,"--",'R1WxTags'!AU30)</f>
        <v>1.9</v>
      </c>
      <c r="R30" s="163" t="str">
        <f ca="1">IF($C30,"--",'R1WxTags'!BD30)</f>
        <v>E</v>
      </c>
      <c r="S30" s="164">
        <f ca="1">IF($C30,"--",'R1WxTags'!AV30)</f>
        <v>0.7</v>
      </c>
      <c r="T30" s="164">
        <f ca="1">IF($C30,"--",'R1WxTags'!AW30)</f>
        <v>1</v>
      </c>
      <c r="U30" s="164">
        <f ca="1">IF($C30,"--",'R1WxTags'!AX30)</f>
        <v>1</v>
      </c>
      <c r="V30" s="154">
        <f ca="1">IF($C30,"--",'R1WxTags'!AY30)</f>
        <v>8</v>
      </c>
      <c r="W30" s="154" t="str">
        <f ca="1">IF($C30,"--",'R1WxTags'!AZ30)</f>
        <v>4:13a</v>
      </c>
      <c r="X30" s="154">
        <f ca="1">IF($C30,"--",'R1WxTags'!BA30)</f>
        <v>43</v>
      </c>
      <c r="Y30" s="155">
        <f ca="1">IF($C30,"--",'R1WxTags'!BB30)</f>
        <v>43</v>
      </c>
      <c r="Z30" s="147">
        <f ca="1">IF($C30,"--",'R1WxTags'!BE30)</f>
        <v>42</v>
      </c>
      <c r="AA30" s="154">
        <f ca="1">IF($C30,"--",'R1WxTags'!BF30)</f>
        <v>29</v>
      </c>
      <c r="AB30" s="147" t="str">
        <f ca="1">IF($C30,"--",'R1WxTags'!BG30)</f>
        <v>4:15a</v>
      </c>
      <c r="AC30" s="154">
        <f ca="1">IF($C30,"--",'R1WxTags'!BH30)</f>
        <v>14</v>
      </c>
      <c r="AD30" s="154">
        <f ca="1">IF($C30,"--",'R1WxTags'!BI30)</f>
        <v>-4</v>
      </c>
      <c r="AE30" s="166">
        <f ca="1">IF($C30,"--",'R1WxTags'!BL30)</f>
        <v>0.1</v>
      </c>
      <c r="AF30" s="167">
        <f ca="1">IF($C30,"--",'R1WxTags'!BM30)</f>
        <v>0.1</v>
      </c>
      <c r="AG30" s="167">
        <f ca="1">IF($C30,"--",'R1WxTags'!BK30)</f>
        <v>0.86</v>
      </c>
      <c r="AH30" s="167">
        <f ca="1">IF($C30,"--",'R1WxTags'!BJ30)</f>
        <v>10.85</v>
      </c>
      <c r="AI30" s="166">
        <f ca="1">IF($C30,"--",'R1WxTags'!BN30)</f>
        <v>0</v>
      </c>
      <c r="AJ30" s="167">
        <f ca="1">IF($C30,"--",'R1WxTags'!BO30)</f>
        <v>0.13</v>
      </c>
      <c r="AK30" s="167" t="str">
        <f ca="1">IF($C30,"--",'R1WxTags'!BP30)</f>
        <v>1:01p</v>
      </c>
      <c r="AL30" s="167">
        <f ca="1">IF($C30,"--",'R1WxTags'!BQ30)</f>
        <v>0</v>
      </c>
      <c r="AM30" s="167">
        <f ca="1">IF($C30,"--",'R1WxTags'!BR30)</f>
        <v>1.67</v>
      </c>
      <c r="AN30" s="186">
        <f ca="1">IF($C30,"--",'R1WxTags'!BS30)</f>
        <v>1.67</v>
      </c>
      <c r="AO30" s="128" t="str">
        <f>'R1WxTags'!C30</f>
        <v>R1HQ</v>
      </c>
    </row>
    <row r="31" spans="1:41" x14ac:dyDescent="0.35">
      <c r="A31" s="31" t="str">
        <f>'R1WxTags'!C31</f>
        <v>SWWP</v>
      </c>
      <c r="B31" s="31" t="str">
        <f ca="1">'R1WxTags'!D31</f>
        <v>South Weber</v>
      </c>
      <c r="C31" s="114">
        <f ca="1">'R1WxTags'!$L31</f>
        <v>0</v>
      </c>
      <c r="D31" s="116">
        <f ca="1">IF(SUM('R1WxTags'!$F31:$K31)&gt;0,1,0)</f>
        <v>1</v>
      </c>
      <c r="E31" s="98">
        <f>'R1WxTags'!M31</f>
        <v>44997</v>
      </c>
      <c r="F31" s="67" t="str">
        <f>TEXT('R1WxTags'!O31, "hh:mm AM/PM")</f>
        <v>04:56 PM</v>
      </c>
      <c r="G31" s="68">
        <f ca="1">'R1WxTags'!R31</f>
        <v>0</v>
      </c>
      <c r="H31" s="123">
        <f ca="1">IF($C31,"--",'R1WxTags'!Y31)</f>
        <v>40.700000000000003</v>
      </c>
      <c r="I31" s="124">
        <f ca="1">IF($C31,"--",'R1WxTags'!Z31)</f>
        <v>40.799999999999997</v>
      </c>
      <c r="J31" s="124" t="str">
        <f ca="1">IF($C31,"--",'R1WxTags'!AA31)</f>
        <v>4:55p</v>
      </c>
      <c r="K31" s="124">
        <f ca="1">IF($C31,"--",'R1WxTags'!AB31)</f>
        <v>29.4</v>
      </c>
      <c r="L31" s="124" t="str">
        <f ca="1">IF($C31,"--",'R1WxTags'!AC31)</f>
        <v>5:42a</v>
      </c>
      <c r="M31" s="124">
        <f ca="1">IF($C31,"--",'R1WxTags'!AD31)</f>
        <v>52.1</v>
      </c>
      <c r="N31" s="124">
        <f ca="1">IF($C31,"--",'R1WxTags'!AE31)</f>
        <v>20.6</v>
      </c>
      <c r="O31" s="124">
        <f ca="1">IF($C31,"--",'R1WxTags'!AF31)</f>
        <v>52.1</v>
      </c>
      <c r="P31" s="125">
        <f ca="1">IF($C31,"--",'R1WxTags'!AG31)</f>
        <v>-4.2</v>
      </c>
      <c r="Q31" s="162">
        <f ca="1">IF($C31,"--",'R1WxTags'!AU31)</f>
        <v>0</v>
      </c>
      <c r="R31" s="163" t="str">
        <f ca="1">IF($C31,"--",'R1WxTags'!BD31)</f>
        <v>NE</v>
      </c>
      <c r="S31" s="164">
        <f ca="1">IF($C31,"--",'R1WxTags'!AV31)</f>
        <v>0</v>
      </c>
      <c r="T31" s="164">
        <f ca="1">IF($C31,"--",'R1WxTags'!AW31)</f>
        <v>0</v>
      </c>
      <c r="U31" s="164">
        <f ca="1">IF($C31,"--",'R1WxTags'!AX31)</f>
        <v>0</v>
      </c>
      <c r="V31" s="154">
        <f ca="1">IF($C31,"--",'R1WxTags'!AY31)</f>
        <v>11</v>
      </c>
      <c r="W31" s="154" t="str">
        <f ca="1">IF($C31,"--",'R1WxTags'!AZ31)</f>
        <v>4:54a</v>
      </c>
      <c r="X31" s="154">
        <f ca="1">IF($C31,"--",'R1WxTags'!BA31)</f>
        <v>35</v>
      </c>
      <c r="Y31" s="155">
        <f ca="1">IF($C31,"--",'R1WxTags'!BB31)</f>
        <v>35</v>
      </c>
      <c r="Z31" s="147">
        <f ca="1">IF($C31,"--",'R1WxTags'!BE31)</f>
        <v>40.700000000000003</v>
      </c>
      <c r="AA31" s="154">
        <f ca="1">IF($C31,"--",'R1WxTags'!BF31)</f>
        <v>27</v>
      </c>
      <c r="AB31" s="147" t="str">
        <f ca="1">IF($C31,"--",'R1WxTags'!BG31)</f>
        <v>4:54a</v>
      </c>
      <c r="AC31" s="154">
        <f ca="1">IF($C31,"--",'R1WxTags'!BH31)</f>
        <v>10</v>
      </c>
      <c r="AD31" s="154">
        <f ca="1">IF($C31,"--",'R1WxTags'!BI31)</f>
        <v>-20</v>
      </c>
      <c r="AE31" s="166">
        <f ca="1">IF($C31,"--",'R1WxTags'!BL31)</f>
        <v>0.21</v>
      </c>
      <c r="AF31" s="167">
        <f ca="1">IF($C31,"--",'R1WxTags'!BM31)</f>
        <v>0.21</v>
      </c>
      <c r="AG31" s="167">
        <f ca="1">IF($C31,"--",'R1WxTags'!BK31)</f>
        <v>1.01</v>
      </c>
      <c r="AH31" s="167">
        <f ca="1">IF($C31,"--",'R1WxTags'!BJ31)</f>
        <v>14.13</v>
      </c>
      <c r="AI31" s="166">
        <f ca="1">IF($C31,"--",'R1WxTags'!BN31)</f>
        <v>0</v>
      </c>
      <c r="AJ31" s="167">
        <f ca="1">IF($C31,"--",'R1WxTags'!BO31)</f>
        <v>0.12</v>
      </c>
      <c r="AK31" s="167" t="str">
        <f ca="1">IF($C31,"--",'R1WxTags'!BP31)</f>
        <v>2:29p</v>
      </c>
      <c r="AL31" s="167">
        <f ca="1">IF($C31,"--",'R1WxTags'!BQ31)</f>
        <v>0</v>
      </c>
      <c r="AM31" s="167">
        <f ca="1">IF($C31,"--",'R1WxTags'!BR31)</f>
        <v>0.87</v>
      </c>
      <c r="AN31" s="186">
        <f ca="1">IF($C31,"--",'R1WxTags'!BS31)</f>
        <v>82.29</v>
      </c>
      <c r="AO31" s="128" t="str">
        <f>'R1WxTags'!C31</f>
        <v>SWWP</v>
      </c>
    </row>
    <row r="32" spans="1:41" x14ac:dyDescent="0.35">
      <c r="A32" s="31" t="str">
        <f>'R1WxTags'!C32</f>
        <v>GAHF</v>
      </c>
      <c r="B32" s="31" t="str">
        <f ca="1">'R1WxTags'!D32</f>
        <v>Taylor</v>
      </c>
      <c r="C32" s="114">
        <f ca="1">'R1WxTags'!$L32</f>
        <v>1</v>
      </c>
      <c r="D32" s="116">
        <f ca="1">IF(SUM('R1WxTags'!$F32:$K32)&gt;0,1,0)</f>
        <v>1</v>
      </c>
      <c r="E32" s="98">
        <f>'R1WxTags'!M32</f>
        <v>44795</v>
      </c>
      <c r="F32" s="67" t="str">
        <f>TEXT('R1WxTags'!O32, "hh:mm AM/PM")</f>
        <v>03:26 PM</v>
      </c>
      <c r="G32" s="68">
        <f ca="1">'R1WxTags'!R32</f>
        <v>90</v>
      </c>
      <c r="H32" s="123" t="str">
        <f ca="1">IF($C32,"--",'R1WxTags'!Y32)</f>
        <v>--</v>
      </c>
      <c r="I32" s="124" t="str">
        <f ca="1">IF($C32,"--",'R1WxTags'!Z32)</f>
        <v>--</v>
      </c>
      <c r="J32" s="124" t="str">
        <f ca="1">IF($C32,"--",'R1WxTags'!AA32)</f>
        <v>--</v>
      </c>
      <c r="K32" s="124" t="str">
        <f ca="1">IF($C32,"--",'R1WxTags'!AB32)</f>
        <v>--</v>
      </c>
      <c r="L32" s="124" t="str">
        <f ca="1">IF($C32,"--",'R1WxTags'!AC32)</f>
        <v>--</v>
      </c>
      <c r="M32" s="124" t="str">
        <f ca="1">IF($C32,"--",'R1WxTags'!AD32)</f>
        <v>--</v>
      </c>
      <c r="N32" s="124" t="str">
        <f ca="1">IF($C32,"--",'R1WxTags'!AE32)</f>
        <v>--</v>
      </c>
      <c r="O32" s="124" t="str">
        <f ca="1">IF($C32,"--",'R1WxTags'!AF32)</f>
        <v>--</v>
      </c>
      <c r="P32" s="125" t="str">
        <f ca="1">IF($C32,"--",'R1WxTags'!AG32)</f>
        <v>--</v>
      </c>
      <c r="Q32" s="162" t="str">
        <f ca="1">IF($C32,"--",'R1WxTags'!AU32)</f>
        <v>--</v>
      </c>
      <c r="R32" s="163" t="str">
        <f ca="1">IF($C32,"--",'R1WxTags'!BD32)</f>
        <v>--</v>
      </c>
      <c r="S32" s="164" t="str">
        <f ca="1">IF($C32,"--",'R1WxTags'!AV32)</f>
        <v>--</v>
      </c>
      <c r="T32" s="164" t="str">
        <f ca="1">IF($C32,"--",'R1WxTags'!AW32)</f>
        <v>--</v>
      </c>
      <c r="U32" s="164" t="str">
        <f ca="1">IF($C32,"--",'R1WxTags'!AX32)</f>
        <v>--</v>
      </c>
      <c r="V32" s="154" t="str">
        <f ca="1">IF($C32,"--",'R1WxTags'!AY32)</f>
        <v>--</v>
      </c>
      <c r="W32" s="154" t="str">
        <f ca="1">IF($C32,"--",'R1WxTags'!AZ32)</f>
        <v>--</v>
      </c>
      <c r="X32" s="154" t="str">
        <f ca="1">IF($C32,"--",'R1WxTags'!BA32)</f>
        <v>--</v>
      </c>
      <c r="Y32" s="155" t="str">
        <f ca="1">IF($C32,"--",'R1WxTags'!BB32)</f>
        <v>--</v>
      </c>
      <c r="Z32" s="147" t="str">
        <f ca="1">IF($C32,"--",'R1WxTags'!BE32)</f>
        <v>--</v>
      </c>
      <c r="AA32" s="154" t="str">
        <f ca="1">IF($C32,"--",'R1WxTags'!BF32)</f>
        <v>--</v>
      </c>
      <c r="AB32" s="147" t="str">
        <f ca="1">IF($C32,"--",'R1WxTags'!BG32)</f>
        <v>--</v>
      </c>
      <c r="AC32" s="154" t="str">
        <f ca="1">IF($C32,"--",'R1WxTags'!BH32)</f>
        <v>--</v>
      </c>
      <c r="AD32" s="154" t="str">
        <f ca="1">IF($C32,"--",'R1WxTags'!BI32)</f>
        <v>--</v>
      </c>
      <c r="AE32" s="166" t="str">
        <f ca="1">IF($C32,"--",'R1WxTags'!BL32)</f>
        <v>--</v>
      </c>
      <c r="AF32" s="167" t="str">
        <f ca="1">IF($C32,"--",'R1WxTags'!BM32)</f>
        <v>--</v>
      </c>
      <c r="AG32" s="167" t="str">
        <f ca="1">IF($C32,"--",'R1WxTags'!BK32)</f>
        <v>--</v>
      </c>
      <c r="AH32" s="167" t="str">
        <f ca="1">IF($C32,"--",'R1WxTags'!BJ32)</f>
        <v>--</v>
      </c>
      <c r="AI32" s="166" t="str">
        <f ca="1">IF($C32,"--",'R1WxTags'!BN32)</f>
        <v>--</v>
      </c>
      <c r="AJ32" s="167" t="str">
        <f ca="1">IF($C32,"--",'R1WxTags'!BO32)</f>
        <v>--</v>
      </c>
      <c r="AK32" s="167" t="str">
        <f ca="1">IF($C32,"--",'R1WxTags'!BP32)</f>
        <v>--</v>
      </c>
      <c r="AL32" s="167" t="str">
        <f ca="1">IF($C32,"--",'R1WxTags'!BQ32)</f>
        <v>--</v>
      </c>
      <c r="AM32" s="167" t="str">
        <f ca="1">IF($C32,"--",'R1WxTags'!BR32)</f>
        <v>--</v>
      </c>
      <c r="AN32" s="186" t="str">
        <f ca="1">IF($C32,"--",'R1WxTags'!BS32)</f>
        <v>--</v>
      </c>
      <c r="AO32" s="128" t="str">
        <f>'R1WxTags'!C32</f>
        <v>GAHF</v>
      </c>
    </row>
    <row r="33" spans="1:41" x14ac:dyDescent="0.35">
      <c r="A33" s="31" t="str">
        <f>'R1WxTags'!C33</f>
        <v>BRWx</v>
      </c>
      <c r="B33" s="31" t="str">
        <f ca="1">'R1WxTags'!D33</f>
        <v>Bear River</v>
      </c>
      <c r="C33" s="114">
        <f ca="1">'R1WxTags'!$L33</f>
        <v>0</v>
      </c>
      <c r="D33" s="116">
        <f ca="1">IF(SUM('R1WxTags'!$F33:$K33)&gt;0,1,0)</f>
        <v>1</v>
      </c>
      <c r="E33" s="98">
        <f>'R1WxTags'!M33</f>
        <v>44997</v>
      </c>
      <c r="F33" s="67" t="str">
        <f>TEXT('R1WxTags'!O33, "hh:mm AM/PM")</f>
        <v>04:56 PM</v>
      </c>
      <c r="G33" s="68">
        <f ca="1">'R1WxTags'!R33</f>
        <v>0</v>
      </c>
      <c r="H33" s="123">
        <f ca="1">IF($C33,"--",'R1WxTags'!Y33)</f>
        <v>36.6</v>
      </c>
      <c r="I33" s="124">
        <f ca="1">IF($C33,"--",'R1WxTags'!Z33)</f>
        <v>38.4</v>
      </c>
      <c r="J33" s="124" t="str">
        <f ca="1">IF($C33,"--",'R1WxTags'!AA33)</f>
        <v>4:14p</v>
      </c>
      <c r="K33" s="124">
        <f ca="1">IF($C33,"--",'R1WxTags'!AB33)</f>
        <v>27</v>
      </c>
      <c r="L33" s="124" t="str">
        <f ca="1">IF($C33,"--",'R1WxTags'!AC33)</f>
        <v>6:07a</v>
      </c>
      <c r="M33" s="124">
        <f ca="1">IF($C33,"--",'R1WxTags'!AD33)</f>
        <v>46.5</v>
      </c>
      <c r="N33" s="124">
        <f ca="1">IF($C33,"--",'R1WxTags'!AE33)</f>
        <v>13.9</v>
      </c>
      <c r="O33" s="124">
        <f ca="1">IF($C33,"--",'R1WxTags'!AF33)</f>
        <v>46.5</v>
      </c>
      <c r="P33" s="125">
        <f ca="1">IF($C33,"--",'R1WxTags'!AG33)</f>
        <v>-6.3</v>
      </c>
      <c r="Q33" s="162">
        <f ca="1">IF($C33,"--",'R1WxTags'!AU33)</f>
        <v>4.5</v>
      </c>
      <c r="R33" s="163" t="str">
        <f ca="1">IF($C33,"--",'R1WxTags'!BD33)</f>
        <v>NW</v>
      </c>
      <c r="S33" s="164">
        <f ca="1">IF($C33,"--",'R1WxTags'!AV33)</f>
        <v>2.4</v>
      </c>
      <c r="T33" s="164">
        <f ca="1">IF($C33,"--",'R1WxTags'!AW33)</f>
        <v>1</v>
      </c>
      <c r="U33" s="164">
        <f ca="1">IF($C33,"--",'R1WxTags'!AX33)</f>
        <v>1</v>
      </c>
      <c r="V33" s="154">
        <f ca="1">IF($C33,"--",'R1WxTags'!AY33)</f>
        <v>10</v>
      </c>
      <c r="W33" s="154" t="str">
        <f ca="1">IF($C33,"--",'R1WxTags'!AZ33)</f>
        <v>11:00a</v>
      </c>
      <c r="X33" s="154">
        <f ca="1">IF($C33,"--",'R1WxTags'!BA33)</f>
        <v>34</v>
      </c>
      <c r="Y33" s="155">
        <f ca="1">IF($C33,"--",'R1WxTags'!BB33)</f>
        <v>34</v>
      </c>
      <c r="Z33" s="147">
        <f ca="1">IF($C33,"--",'R1WxTags'!BE33)</f>
        <v>36.6</v>
      </c>
      <c r="AA33" s="154">
        <f ca="1">IF($C33,"--",'R1WxTags'!BF33)</f>
        <v>24</v>
      </c>
      <c r="AB33" s="147" t="str">
        <f ca="1">IF($C33,"--",'R1WxTags'!BG33)</f>
        <v>5:54a</v>
      </c>
      <c r="AC33" s="154">
        <f ca="1">IF($C33,"--",'R1WxTags'!BH33)</f>
        <v>4</v>
      </c>
      <c r="AD33" s="154">
        <f ca="1">IF($C33,"--",'R1WxTags'!BI33)</f>
        <v>-18</v>
      </c>
      <c r="AE33" s="166">
        <f ca="1">IF($C33,"--",'R1WxTags'!BL33)</f>
        <v>0.09</v>
      </c>
      <c r="AF33" s="167">
        <f ca="1">IF($C33,"--",'R1WxTags'!BM33)</f>
        <v>0.09</v>
      </c>
      <c r="AG33" s="167">
        <f ca="1">IF($C33,"--",'R1WxTags'!BK33)</f>
        <v>0.95</v>
      </c>
      <c r="AH33" s="167">
        <f ca="1">IF($C33,"--",'R1WxTags'!BJ33)</f>
        <v>9.16</v>
      </c>
      <c r="AI33" s="166">
        <f ca="1">IF($C33,"--",'R1WxTags'!BN33)</f>
        <v>0</v>
      </c>
      <c r="AJ33" s="167">
        <f ca="1">IF($C33,"--",'R1WxTags'!BO33)</f>
        <v>0.08</v>
      </c>
      <c r="AK33" s="167" t="str">
        <f ca="1">IF($C33,"--",'R1WxTags'!BP33)</f>
        <v>12:07p</v>
      </c>
      <c r="AL33" s="167">
        <f ca="1">IF($C33,"--",'R1WxTags'!BQ33)</f>
        <v>0</v>
      </c>
      <c r="AM33" s="167">
        <f ca="1">IF($C33,"--",'R1WxTags'!BR33)</f>
        <v>2.48</v>
      </c>
      <c r="AN33" s="186">
        <f ca="1">IF($C33,"--",'R1WxTags'!BS33)</f>
        <v>2.48</v>
      </c>
      <c r="AO33" s="128" t="str">
        <f>'R1WxTags'!C33</f>
        <v>BRWx</v>
      </c>
    </row>
    <row r="34" spans="1:41" x14ac:dyDescent="0.35">
      <c r="A34" s="31" t="str">
        <f>'R1WxTags'!C34</f>
        <v>KAFO</v>
      </c>
      <c r="B34" s="31" t="str">
        <f ca="1">'R1WxTags'!D34</f>
        <v>Perry</v>
      </c>
      <c r="C34" s="114">
        <f ca="1">'R1WxTags'!$L34</f>
        <v>0</v>
      </c>
      <c r="D34" s="116">
        <f ca="1">IF(SUM('R1WxTags'!$F34:$K34)&gt;0,1,0)</f>
        <v>1</v>
      </c>
      <c r="E34" s="98">
        <f>'R1WxTags'!M34</f>
        <v>44997</v>
      </c>
      <c r="F34" s="67" t="str">
        <f>TEXT('R1WxTags'!O34, "hh:mm AM/PM")</f>
        <v>04:56 PM</v>
      </c>
      <c r="G34" s="68">
        <f ca="1">'R1WxTags'!R34</f>
        <v>0</v>
      </c>
      <c r="H34" s="123">
        <f ca="1">IF($C34,"--",'R1WxTags'!Y34)</f>
        <v>41</v>
      </c>
      <c r="I34" s="124">
        <f ca="1">IF($C34,"--",'R1WxTags'!Z34)</f>
        <v>41</v>
      </c>
      <c r="J34" s="124" t="str">
        <f ca="1">IF($C34,"--",'R1WxTags'!AA34)</f>
        <v>4:52p</v>
      </c>
      <c r="K34" s="124">
        <f ca="1">IF($C34,"--",'R1WxTags'!AB34)</f>
        <v>27.6</v>
      </c>
      <c r="L34" s="124" t="str">
        <f ca="1">IF($C34,"--",'R1WxTags'!AC34)</f>
        <v>8:00a</v>
      </c>
      <c r="M34" s="124">
        <f ca="1">IF($C34,"--",'R1WxTags'!AD34)</f>
        <v>55.1</v>
      </c>
      <c r="N34" s="124">
        <f ca="1">IF($C34,"--",'R1WxTags'!AE34)</f>
        <v>11</v>
      </c>
      <c r="O34" s="124">
        <f ca="1">IF($C34,"--",'R1WxTags'!AF34)</f>
        <v>55.1</v>
      </c>
      <c r="P34" s="125">
        <f ca="1">IF($C34,"--",'R1WxTags'!AG34)</f>
        <v>-8</v>
      </c>
      <c r="Q34" s="162">
        <f ca="1">IF($C34,"--",'R1WxTags'!AU34)</f>
        <v>1.5</v>
      </c>
      <c r="R34" s="163" t="str">
        <f ca="1">IF($C34,"--",'R1WxTags'!BD34)</f>
        <v>NNW</v>
      </c>
      <c r="S34" s="164">
        <f ca="1">IF($C34,"--",'R1WxTags'!AV34)</f>
        <v>1.1000000000000001</v>
      </c>
      <c r="T34" s="164">
        <f ca="1">IF($C34,"--",'R1WxTags'!AW34)</f>
        <v>1</v>
      </c>
      <c r="U34" s="164">
        <f ca="1">IF($C34,"--",'R1WxTags'!AX34)</f>
        <v>1</v>
      </c>
      <c r="V34" s="154">
        <f ca="1">IF($C34,"--",'R1WxTags'!AY34)</f>
        <v>8</v>
      </c>
      <c r="W34" s="154" t="str">
        <f ca="1">IF($C34,"--",'R1WxTags'!AZ34)</f>
        <v>12:36a</v>
      </c>
      <c r="X34" s="154">
        <f ca="1">IF($C34,"--",'R1WxTags'!BA34)</f>
        <v>52</v>
      </c>
      <c r="Y34" s="155">
        <f ca="1">IF($C34,"--",'R1WxTags'!BB34)</f>
        <v>52</v>
      </c>
      <c r="Z34" s="147">
        <f ca="1">IF($C34,"--",'R1WxTags'!BE34)</f>
        <v>41</v>
      </c>
      <c r="AA34" s="154">
        <f ca="1">IF($C34,"--",'R1WxTags'!BF34)</f>
        <v>24</v>
      </c>
      <c r="AB34" s="147" t="str">
        <f ca="1">IF($C34,"--",'R1WxTags'!BG34)</f>
        <v>6:03a</v>
      </c>
      <c r="AC34" s="154">
        <f ca="1">IF($C34,"--",'R1WxTags'!BH34)</f>
        <v>5</v>
      </c>
      <c r="AD34" s="154">
        <f ca="1">IF($C34,"--",'R1WxTags'!BI34)</f>
        <v>-15</v>
      </c>
      <c r="AE34" s="166">
        <f ca="1">IF($C34,"--",'R1WxTags'!BL34)</f>
        <v>0.04</v>
      </c>
      <c r="AF34" s="167">
        <f ca="1">IF($C34,"--",'R1WxTags'!BM34)</f>
        <v>0.04</v>
      </c>
      <c r="AG34" s="167">
        <f ca="1">IF($C34,"--",'R1WxTags'!BK34)</f>
        <v>0.84</v>
      </c>
      <c r="AH34" s="167">
        <f ca="1">IF($C34,"--",'R1WxTags'!BJ34)</f>
        <v>4.26</v>
      </c>
      <c r="AI34" s="166">
        <f ca="1">IF($C34,"--",'R1WxTags'!BN34)</f>
        <v>0</v>
      </c>
      <c r="AJ34" s="167">
        <f ca="1">IF($C34,"--",'R1WxTags'!BO34)</f>
        <v>0.04</v>
      </c>
      <c r="AK34" s="167" t="str">
        <f ca="1">IF($C34,"--",'R1WxTags'!BP34)</f>
        <v>1:20p</v>
      </c>
      <c r="AL34" s="167">
        <f ca="1">IF($C34,"--",'R1WxTags'!BQ34)</f>
        <v>0</v>
      </c>
      <c r="AM34" s="167">
        <f ca="1">IF($C34,"--",'R1WxTags'!BR34)</f>
        <v>2.06</v>
      </c>
      <c r="AN34" s="186">
        <f ca="1">IF($C34,"--",'R1WxTags'!BS34)</f>
        <v>2.06</v>
      </c>
      <c r="AO34" s="128" t="str">
        <f>'R1WxTags'!C34</f>
        <v>KAFO</v>
      </c>
    </row>
    <row r="35" spans="1:41" ht="13.15" thickBot="1" x14ac:dyDescent="0.4">
      <c r="A35" s="78" t="str">
        <f>'R1WxTags'!C35</f>
        <v>AzCo</v>
      </c>
      <c r="B35" s="78" t="str">
        <f ca="1">'R1WxTags'!D35</f>
        <v>Garden City</v>
      </c>
      <c r="C35" s="115">
        <f ca="1">'R1WxTags'!$L35</f>
        <v>0</v>
      </c>
      <c r="D35" s="117">
        <f ca="1">IF(SUM('R1WxTags'!$F35:$K35)&gt;0,1,0)</f>
        <v>1</v>
      </c>
      <c r="E35" s="99">
        <f>'R1WxTags'!M35</f>
        <v>44997</v>
      </c>
      <c r="F35" s="79" t="str">
        <f>TEXT('R1WxTags'!O35, "hh:mm AM/PM")</f>
        <v>04:56 PM</v>
      </c>
      <c r="G35" s="80">
        <f ca="1">'R1WxTags'!R35</f>
        <v>0</v>
      </c>
      <c r="H35" s="187">
        <f ca="1">IF($C35,"--",'R1WxTags'!Y35)</f>
        <v>29.8</v>
      </c>
      <c r="I35" s="188">
        <f ca="1">IF($C35,"--",'R1WxTags'!Z35)</f>
        <v>33.9</v>
      </c>
      <c r="J35" s="188" t="str">
        <f ca="1">IF($C35,"--",'R1WxTags'!AA35)</f>
        <v>4:25p</v>
      </c>
      <c r="K35" s="188">
        <f ca="1">IF($C35,"--",'R1WxTags'!AB35)</f>
        <v>9.6</v>
      </c>
      <c r="L35" s="188" t="str">
        <f ca="1">IF($C35,"--",'R1WxTags'!AC35)</f>
        <v>12:39a</v>
      </c>
      <c r="M35" s="188">
        <f ca="1">IF($C35,"--",'R1WxTags'!AD35)</f>
        <v>46.1</v>
      </c>
      <c r="N35" s="188">
        <f ca="1">IF($C35,"--",'R1WxTags'!AE35)</f>
        <v>-11.3</v>
      </c>
      <c r="O35" s="188">
        <f ca="1">IF($C35,"--",'R1WxTags'!AF35)</f>
        <v>46.1</v>
      </c>
      <c r="P35" s="189">
        <f ca="1">IF($C35,"--",'R1WxTags'!AG35)</f>
        <v>-12.5</v>
      </c>
      <c r="Q35" s="175">
        <f ca="1">IF($C35,"--",'R1WxTags'!AU35)</f>
        <v>0.5</v>
      </c>
      <c r="R35" s="176" t="str">
        <f ca="1">IF($C35,"--",'R1WxTags'!BD35)</f>
        <v>NW</v>
      </c>
      <c r="S35" s="177">
        <f ca="1">IF($C35,"--",'R1WxTags'!AV35)</f>
        <v>2.1</v>
      </c>
      <c r="T35" s="177">
        <f ca="1">IF($C35,"--",'R1WxTags'!AW35)</f>
        <v>3</v>
      </c>
      <c r="U35" s="177">
        <f ca="1">IF($C35,"--",'R1WxTags'!AX35)</f>
        <v>3</v>
      </c>
      <c r="V35" s="178">
        <f ca="1">IF($C35,"--",'R1WxTags'!AY35)</f>
        <v>10</v>
      </c>
      <c r="W35" s="178" t="str">
        <f ca="1">IF($C35,"--",'R1WxTags'!AZ35)</f>
        <v>2:52p</v>
      </c>
      <c r="X35" s="178">
        <f ca="1">IF($C35,"--",'R1WxTags'!BA35)</f>
        <v>52</v>
      </c>
      <c r="Y35" s="179">
        <f ca="1">IF($C35,"--",'R1WxTags'!BB35)</f>
        <v>52</v>
      </c>
      <c r="Z35" s="170">
        <f ca="1">IF($C35,"--",'R1WxTags'!BE35)</f>
        <v>26.8</v>
      </c>
      <c r="AA35" s="177">
        <f ca="1">IF($C35,"--",'R1WxTags'!BF35)</f>
        <v>5</v>
      </c>
      <c r="AB35" s="170" t="str">
        <f ca="1">IF($C35,"--",'R1WxTags'!BG35)</f>
        <v>12:53a</v>
      </c>
      <c r="AC35" s="177">
        <f ca="1">IF($C35,"--",'R1WxTags'!BH35)</f>
        <v>-21</v>
      </c>
      <c r="AD35" s="177">
        <f ca="1">IF($C35,"--",'R1WxTags'!BI35)</f>
        <v>-29</v>
      </c>
      <c r="AE35" s="180">
        <f ca="1">IF($C35,"--",'R1WxTags'!BL35)</f>
        <v>0.03</v>
      </c>
      <c r="AF35" s="181">
        <f ca="1">IF($C35,"--",'R1WxTags'!BM35)</f>
        <v>0.03</v>
      </c>
      <c r="AG35" s="181">
        <f ca="1">IF($C35,"--",'R1WxTags'!BK35)</f>
        <v>0.53</v>
      </c>
      <c r="AH35" s="181">
        <f ca="1">IF($C35,"--",'R1WxTags'!BJ35)</f>
        <v>4.05</v>
      </c>
      <c r="AI35" s="180">
        <f ca="1">IF($C35,"--",'R1WxTags'!BN35)</f>
        <v>0</v>
      </c>
      <c r="AJ35" s="181">
        <f ca="1">IF($C35,"--",'R1WxTags'!BO35)</f>
        <v>0.04</v>
      </c>
      <c r="AK35" s="181" t="str">
        <f ca="1">IF($C35,"--",'R1WxTags'!BP35)</f>
        <v>11:42a</v>
      </c>
      <c r="AL35" s="181">
        <f ca="1">IF($C35,"--",'R1WxTags'!BQ35)</f>
        <v>0</v>
      </c>
      <c r="AM35" s="181">
        <f ca="1">IF($C35,"--",'R1WxTags'!BR35)</f>
        <v>0.46</v>
      </c>
      <c r="AN35" s="190">
        <f ca="1">IF($C35,"--",'R1WxTags'!BS35)</f>
        <v>3.6</v>
      </c>
      <c r="AO35" s="129" t="str">
        <f>'R1WxTags'!C35</f>
        <v>AzCo</v>
      </c>
    </row>
    <row r="36" spans="1:41" s="317" customFormat="1" ht="11.65" x14ac:dyDescent="0.35">
      <c r="G36" s="318"/>
      <c r="M36" s="321"/>
      <c r="N36" s="321"/>
      <c r="O36" s="321"/>
      <c r="V36" s="317">
        <f ca="1">SUM(V10:V35)</f>
        <v>258</v>
      </c>
      <c r="Y36" s="318"/>
      <c r="Z36" s="318"/>
      <c r="AA36" s="318"/>
      <c r="AB36" s="318"/>
      <c r="AC36" s="318"/>
      <c r="AD36" s="318"/>
      <c r="AE36" s="319">
        <f ca="1">SUM(AE10:AE35)</f>
        <v>2.12</v>
      </c>
      <c r="AF36" s="319">
        <f ca="1">SUM(AF10:AF35)</f>
        <v>6.3500000000000005</v>
      </c>
      <c r="AI36" s="319"/>
      <c r="AJ36" s="319"/>
      <c r="AO36" s="320"/>
    </row>
    <row r="39" spans="1:41" x14ac:dyDescent="0.35">
      <c r="B39" t="s">
        <v>483</v>
      </c>
    </row>
    <row r="40" spans="1:41" x14ac:dyDescent="0.35">
      <c r="B40" t="s">
        <v>484</v>
      </c>
    </row>
  </sheetData>
  <mergeCells count="9">
    <mergeCell ref="AI8:AN8"/>
    <mergeCell ref="H8:P8"/>
    <mergeCell ref="Q8:Y8"/>
    <mergeCell ref="AE8:AH8"/>
    <mergeCell ref="A1:B1"/>
    <mergeCell ref="A8:A9"/>
    <mergeCell ref="B8:B9"/>
    <mergeCell ref="C8:G8"/>
    <mergeCell ref="Z8:AD8"/>
  </mergeCells>
  <conditionalFormatting sqref="F10:F33 R10:R33 A10:D33 AO10:AO33 AO35 A35:D35 R35 F35">
    <cfRule type="expression" dxfId="188" priority="83" stopIfTrue="1">
      <formula>$G10&gt;=$G$1</formula>
    </cfRule>
  </conditionalFormatting>
  <conditionalFormatting sqref="G10:G33 G35">
    <cfRule type="expression" dxfId="187" priority="84" stopIfTrue="1">
      <formula>OR($G10&gt;=$G$1,$E10&lt;&gt;$E$1)</formula>
    </cfRule>
  </conditionalFormatting>
  <conditionalFormatting sqref="E10:E33 E35">
    <cfRule type="cellIs" dxfId="186" priority="85" stopIfTrue="1" operator="notEqual">
      <formula>$E$1</formula>
    </cfRule>
  </conditionalFormatting>
  <conditionalFormatting sqref="G32">
    <cfRule type="cellIs" dxfId="185" priority="81" stopIfTrue="1" operator="greaterThanOrEqual">
      <formula>$G$1</formula>
    </cfRule>
  </conditionalFormatting>
  <conditionalFormatting sqref="E32">
    <cfRule type="cellIs" dxfId="184" priority="82" stopIfTrue="1" operator="notEqual">
      <formula>$E$1</formula>
    </cfRule>
  </conditionalFormatting>
  <conditionalFormatting sqref="AE10:AF33 AE35:AF35">
    <cfRule type="expression" dxfId="183" priority="47" stopIfTrue="1">
      <formula>OR($G10&gt;=$G$1,$E10&lt;&gt;$E$1)</formula>
    </cfRule>
    <cfRule type="cellIs" dxfId="182" priority="76" operator="greaterThan">
      <formula>0</formula>
    </cfRule>
    <cfRule type="expression" dxfId="181" priority="77" stopIfTrue="1">
      <formula>AE10=AE$4</formula>
    </cfRule>
  </conditionalFormatting>
  <conditionalFormatting sqref="G35">
    <cfRule type="cellIs" dxfId="180" priority="74" stopIfTrue="1" operator="greaterThanOrEqual">
      <formula>$G$1</formula>
    </cfRule>
  </conditionalFormatting>
  <conditionalFormatting sqref="E35">
    <cfRule type="cellIs" dxfId="179" priority="75" stopIfTrue="1" operator="notEqual">
      <formula>$E$1</formula>
    </cfRule>
  </conditionalFormatting>
  <conditionalFormatting sqref="H10:Q33 AG10:AH33 U10:AD33 U35:AD35 AG35:AH35 H35:Q35">
    <cfRule type="expression" dxfId="178" priority="43" stopIfTrue="1">
      <formula>OR($G10&gt;=$G$1,$E10&lt;&gt;$E$1)</formula>
    </cfRule>
    <cfRule type="cellIs" dxfId="177" priority="79" stopIfTrue="1" operator="equal">
      <formula>MAX(IF($G$10:$G$35&lt;=$G$5+$G$1,H$10:H$35,""))</formula>
    </cfRule>
    <cfRule type="cellIs" dxfId="176" priority="80" stopIfTrue="1" operator="equal">
      <formula>MIN(IF($G$10:$G$35&lt;=$G$5+$G$1,H$10:H$35,""))</formula>
    </cfRule>
  </conditionalFormatting>
  <conditionalFormatting sqref="G33">
    <cfRule type="cellIs" dxfId="175" priority="72" stopIfTrue="1" operator="greaterThanOrEqual">
      <formula>$G$1</formula>
    </cfRule>
  </conditionalFormatting>
  <conditionalFormatting sqref="E33">
    <cfRule type="cellIs" dxfId="174" priority="73" stopIfTrue="1" operator="notEqual">
      <formula>$E$1</formula>
    </cfRule>
  </conditionalFormatting>
  <conditionalFormatting sqref="D10:D33 D35">
    <cfRule type="expression" dxfId="173" priority="70" stopIfTrue="1">
      <formula>$D10&gt;0</formula>
    </cfRule>
  </conditionalFormatting>
  <conditionalFormatting sqref="C10:C33 C35">
    <cfRule type="expression" dxfId="172" priority="69" stopIfTrue="1">
      <formula>$C10&gt;0</formula>
    </cfRule>
  </conditionalFormatting>
  <conditionalFormatting sqref="T10:T33 T35">
    <cfRule type="expression" dxfId="171" priority="66" stopIfTrue="1">
      <formula>$G10&gt;=$G$1</formula>
    </cfRule>
    <cfRule type="cellIs" dxfId="170" priority="67" stopIfTrue="1" operator="equal">
      <formula>MAX(IF($G$10:$G$35&lt;=$G$5+$G$1,T$10:T$35,""))</formula>
    </cfRule>
    <cfRule type="cellIs" dxfId="169" priority="68" stopIfTrue="1" operator="equal">
      <formula>MIN(IF($G$10:$G$35&lt;=$G$5+$G$1,T$10:T$35,""))</formula>
    </cfRule>
  </conditionalFormatting>
  <conditionalFormatting sqref="S10:S33 S35">
    <cfRule type="expression" dxfId="168" priority="63" stopIfTrue="1">
      <formula>$G10&gt;=$G$1</formula>
    </cfRule>
    <cfRule type="cellIs" dxfId="167" priority="64" stopIfTrue="1" operator="equal">
      <formula>MAX(IF($G$10:$G$35&lt;=$G$5+$G$1,S$10:S$35,""))</formula>
    </cfRule>
    <cfRule type="cellIs" dxfId="166" priority="65" stopIfTrue="1" operator="equal">
      <formula>MIN(IF($G$10:$G$35&lt;=$G$5+$G$1,S$10:S$35,""))</formula>
    </cfRule>
  </conditionalFormatting>
  <conditionalFormatting sqref="AI10:AJ33 AI35:AJ35">
    <cfRule type="expression" dxfId="165" priority="42" stopIfTrue="1">
      <formula>OR($G10&gt;=$G$1,$E10&lt;&gt;$E$1)</formula>
    </cfRule>
    <cfRule type="cellIs" dxfId="164" priority="58" operator="greaterThan">
      <formula>0</formula>
    </cfRule>
    <cfRule type="expression" dxfId="163" priority="59" stopIfTrue="1">
      <formula>AND(AI10&lt;&gt;0,AI10=AI$4)</formula>
    </cfRule>
  </conditionalFormatting>
  <conditionalFormatting sqref="AM10:AN33 AM35:AN35">
    <cfRule type="expression" dxfId="162" priority="41" stopIfTrue="1">
      <formula>$G10&gt;=$G$1</formula>
    </cfRule>
    <cfRule type="cellIs" dxfId="161" priority="61" stopIfTrue="1" operator="equal">
      <formula>MAX(IF($G$10:$G$35&lt;=$G$5+$G$1,AM$10:AM$35,""))</formula>
    </cfRule>
    <cfRule type="cellIs" dxfId="160" priority="62" stopIfTrue="1" operator="equal">
      <formula>MIN(IF($G$10:$G$35&lt;=$G$5+$G$1,AM$10:AM$35,""))</formula>
    </cfRule>
  </conditionalFormatting>
  <conditionalFormatting sqref="AL10:AL33 AL35">
    <cfRule type="expression" dxfId="159" priority="55" stopIfTrue="1">
      <formula>$G10&gt;=$G$1</formula>
    </cfRule>
    <cfRule type="expression" dxfId="158" priority="57">
      <formula>AND($AL10&gt;0,MAX(IF($G$10:$G$35&lt;=$G$5+$G$1,AL$10:AL$35,"")))</formula>
    </cfRule>
    <cfRule type="expression" dxfId="157" priority="60" stopIfTrue="1">
      <formula>AND($AL10&gt;0,MIN(IF($G$10:$G$35&lt;=$G$5+$G$1,AL$10:AL$35,"")))</formula>
    </cfRule>
  </conditionalFormatting>
  <conditionalFormatting sqref="AK10:AK33 AK35">
    <cfRule type="expression" dxfId="156" priority="52" stopIfTrue="1">
      <formula>$G10&gt;=$G$1</formula>
    </cfRule>
    <cfRule type="cellIs" dxfId="155" priority="53" stopIfTrue="1" operator="equal">
      <formula>MAX(IF($G$10:$G$35&lt;=$G$5+$G$1,AK$10:AK$35,""))</formula>
    </cfRule>
    <cfRule type="cellIs" dxfId="154" priority="54" stopIfTrue="1" operator="equal">
      <formula>MIN(IF($G$10:$G$35&lt;=$G$5+$G$1,AK$10:AK$35,""))</formula>
    </cfRule>
  </conditionalFormatting>
  <conditionalFormatting sqref="V10:V33 X10:X33 X35 V35">
    <cfRule type="expression" dxfId="153" priority="78">
      <formula>$V10=$X10</formula>
    </cfRule>
  </conditionalFormatting>
  <conditionalFormatting sqref="Y10:Y33 Y35">
    <cfRule type="expression" dxfId="152" priority="51">
      <formula>$Y10=$V10</formula>
    </cfRule>
  </conditionalFormatting>
  <conditionalFormatting sqref="AA10:AA33 AC10:AC33 AC35 AA35">
    <cfRule type="expression" dxfId="151" priority="50">
      <formula>$AA10=$AC10</formula>
    </cfRule>
  </conditionalFormatting>
  <conditionalFormatting sqref="AD10:AD33 AD35">
    <cfRule type="expression" dxfId="150" priority="49">
      <formula>$AD10=$AA10</formula>
    </cfRule>
  </conditionalFormatting>
  <conditionalFormatting sqref="I10:I33 M10:M33 M35 I35">
    <cfRule type="expression" dxfId="149" priority="48">
      <formula>$I10=$M10</formula>
    </cfRule>
  </conditionalFormatting>
  <conditionalFormatting sqref="O10:O33 O35">
    <cfRule type="expression" dxfId="148" priority="46">
      <formula>$O10=$I10</formula>
    </cfRule>
  </conditionalFormatting>
  <conditionalFormatting sqref="K10:K33 N10:N33 N35 K35">
    <cfRule type="expression" dxfId="147" priority="45">
      <formula>$K10=$N10</formula>
    </cfRule>
  </conditionalFormatting>
  <conditionalFormatting sqref="P10:P33 P35">
    <cfRule type="expression" dxfId="146" priority="44">
      <formula>$P10=$K10</formula>
    </cfRule>
  </conditionalFormatting>
  <conditionalFormatting sqref="AL10:AN33 AL35:AN35">
    <cfRule type="expression" dxfId="145" priority="56">
      <formula>AND($AJ10&gt;0,AL10=$AJ10)</formula>
    </cfRule>
  </conditionalFormatting>
  <conditionalFormatting sqref="F34 R34 A34:D34 AO34">
    <cfRule type="expression" dxfId="79" priority="38" stopIfTrue="1">
      <formula>$G34&gt;=$G$1</formula>
    </cfRule>
  </conditionalFormatting>
  <conditionalFormatting sqref="G34">
    <cfRule type="expression" dxfId="77" priority="39" stopIfTrue="1">
      <formula>OR($G34&gt;=$G$1,$E34&lt;&gt;$E$1)</formula>
    </cfRule>
  </conditionalFormatting>
  <conditionalFormatting sqref="E34">
    <cfRule type="cellIs" dxfId="75" priority="40" stopIfTrue="1" operator="notEqual">
      <formula>$E$1</formula>
    </cfRule>
  </conditionalFormatting>
  <conditionalFormatting sqref="G34">
    <cfRule type="cellIs" dxfId="73" priority="36" stopIfTrue="1" operator="greaterThanOrEqual">
      <formula>$G$1</formula>
    </cfRule>
  </conditionalFormatting>
  <conditionalFormatting sqref="E34">
    <cfRule type="cellIs" dxfId="71" priority="37" stopIfTrue="1" operator="notEqual">
      <formula>$E$1</formula>
    </cfRule>
  </conditionalFormatting>
  <conditionalFormatting sqref="AE34:AF34">
    <cfRule type="expression" dxfId="69" priority="7" stopIfTrue="1">
      <formula>OR($G34&gt;=$G$1,$E34&lt;&gt;$E$1)</formula>
    </cfRule>
    <cfRule type="cellIs" dxfId="68" priority="31" operator="greaterThan">
      <formula>0</formula>
    </cfRule>
    <cfRule type="expression" dxfId="67" priority="32" stopIfTrue="1">
      <formula>AE34=AE$4</formula>
    </cfRule>
  </conditionalFormatting>
  <conditionalFormatting sqref="H34:Q34 AG34:AH34 U34:AD34">
    <cfRule type="expression" dxfId="63" priority="3" stopIfTrue="1">
      <formula>OR($G34&gt;=$G$1,$E34&lt;&gt;$E$1)</formula>
    </cfRule>
    <cfRule type="cellIs" dxfId="62" priority="34" stopIfTrue="1" operator="equal">
      <formula>MAX(IF($G$10:$G$35&lt;=$G$5+$G$1,H$10:H$35,""))</formula>
    </cfRule>
    <cfRule type="cellIs" dxfId="61" priority="35" stopIfTrue="1" operator="equal">
      <formula>MIN(IF($G$10:$G$35&lt;=$G$5+$G$1,H$10:H$35,""))</formula>
    </cfRule>
  </conditionalFormatting>
  <conditionalFormatting sqref="D34">
    <cfRule type="expression" dxfId="57" priority="30" stopIfTrue="1">
      <formula>$D34&gt;0</formula>
    </cfRule>
  </conditionalFormatting>
  <conditionalFormatting sqref="C34">
    <cfRule type="expression" dxfId="55" priority="29" stopIfTrue="1">
      <formula>$C34&gt;0</formula>
    </cfRule>
  </conditionalFormatting>
  <conditionalFormatting sqref="T34">
    <cfRule type="expression" dxfId="53" priority="26" stopIfTrue="1">
      <formula>$G34&gt;=$G$1</formula>
    </cfRule>
    <cfRule type="cellIs" dxfId="52" priority="27" stopIfTrue="1" operator="equal">
      <formula>MAX(IF($G$10:$G$35&lt;=$G$5+$G$1,T$10:T$35,""))</formula>
    </cfRule>
    <cfRule type="cellIs" dxfId="51" priority="28" stopIfTrue="1" operator="equal">
      <formula>MIN(IF($G$10:$G$35&lt;=$G$5+$G$1,T$10:T$35,""))</formula>
    </cfRule>
  </conditionalFormatting>
  <conditionalFormatting sqref="S34">
    <cfRule type="expression" dxfId="47" priority="23" stopIfTrue="1">
      <formula>$G34&gt;=$G$1</formula>
    </cfRule>
    <cfRule type="cellIs" dxfId="46" priority="24" stopIfTrue="1" operator="equal">
      <formula>MAX(IF($G$10:$G$35&lt;=$G$5+$G$1,S$10:S$35,""))</formula>
    </cfRule>
    <cfRule type="cellIs" dxfId="45" priority="25" stopIfTrue="1" operator="equal">
      <formula>MIN(IF($G$10:$G$35&lt;=$G$5+$G$1,S$10:S$35,""))</formula>
    </cfRule>
  </conditionalFormatting>
  <conditionalFormatting sqref="AI34:AJ34">
    <cfRule type="expression" dxfId="41" priority="2" stopIfTrue="1">
      <formula>OR($G34&gt;=$G$1,$E34&lt;&gt;$E$1)</formula>
    </cfRule>
    <cfRule type="cellIs" dxfId="40" priority="18" operator="greaterThan">
      <formula>0</formula>
    </cfRule>
    <cfRule type="expression" dxfId="39" priority="19" stopIfTrue="1">
      <formula>AND(AI34&lt;&gt;0,AI34=AI$4)</formula>
    </cfRule>
  </conditionalFormatting>
  <conditionalFormatting sqref="AM34:AN34">
    <cfRule type="expression" dxfId="35" priority="1" stopIfTrue="1">
      <formula>$G34&gt;=$G$1</formula>
    </cfRule>
    <cfRule type="cellIs" dxfId="34" priority="21" stopIfTrue="1" operator="equal">
      <formula>MAX(IF($G$10:$G$35&lt;=$G$5+$G$1,AM$10:AM$35,""))</formula>
    </cfRule>
    <cfRule type="cellIs" dxfId="33" priority="22" stopIfTrue="1" operator="equal">
      <formula>MIN(IF($G$10:$G$35&lt;=$G$5+$G$1,AM$10:AM$35,""))</formula>
    </cfRule>
  </conditionalFormatting>
  <conditionalFormatting sqref="AL34">
    <cfRule type="expression" dxfId="29" priority="15" stopIfTrue="1">
      <formula>$G34&gt;=$G$1</formula>
    </cfRule>
    <cfRule type="expression" dxfId="28" priority="17">
      <formula>AND($AL34&gt;0,MAX(IF($G$10:$G$35&lt;=$G$5+$G$1,AL$10:AL$35,"")))</formula>
    </cfRule>
    <cfRule type="expression" dxfId="27" priority="20" stopIfTrue="1">
      <formula>AND($AL34&gt;0,MIN(IF($G$10:$G$35&lt;=$G$5+$G$1,AL$10:AL$35,"")))</formula>
    </cfRule>
  </conditionalFormatting>
  <conditionalFormatting sqref="AK34">
    <cfRule type="expression" dxfId="23" priority="12" stopIfTrue="1">
      <formula>$G34&gt;=$G$1</formula>
    </cfRule>
    <cfRule type="cellIs" dxfId="22" priority="13" stopIfTrue="1" operator="equal">
      <formula>MAX(IF($G$10:$G$35&lt;=$G$5+$G$1,AK$10:AK$35,""))</formula>
    </cfRule>
    <cfRule type="cellIs" dxfId="21" priority="14" stopIfTrue="1" operator="equal">
      <formula>MIN(IF($G$10:$G$35&lt;=$G$5+$G$1,AK$10:AK$35,""))</formula>
    </cfRule>
  </conditionalFormatting>
  <conditionalFormatting sqref="V34 X34">
    <cfRule type="expression" dxfId="17" priority="33">
      <formula>$V34=$X34</formula>
    </cfRule>
  </conditionalFormatting>
  <conditionalFormatting sqref="Y34">
    <cfRule type="expression" dxfId="15" priority="11">
      <formula>$Y34=$V34</formula>
    </cfRule>
  </conditionalFormatting>
  <conditionalFormatting sqref="AA34 AC34">
    <cfRule type="expression" dxfId="13" priority="10">
      <formula>$AA34=$AC34</formula>
    </cfRule>
  </conditionalFormatting>
  <conditionalFormatting sqref="AD34">
    <cfRule type="expression" dxfId="11" priority="9">
      <formula>$AD34=$AA34</formula>
    </cfRule>
  </conditionalFormatting>
  <conditionalFormatting sqref="I34 M34">
    <cfRule type="expression" dxfId="9" priority="8">
      <formula>$I34=$M34</formula>
    </cfRule>
  </conditionalFormatting>
  <conditionalFormatting sqref="O34">
    <cfRule type="expression" dxfId="7" priority="6">
      <formula>$O34=$I34</formula>
    </cfRule>
  </conditionalFormatting>
  <conditionalFormatting sqref="K34 N34">
    <cfRule type="expression" dxfId="5" priority="5">
      <formula>$K34=$N34</formula>
    </cfRule>
  </conditionalFormatting>
  <conditionalFormatting sqref="P34">
    <cfRule type="expression" dxfId="3" priority="4">
      <formula>$P34=$K34</formula>
    </cfRule>
  </conditionalFormatting>
  <conditionalFormatting sqref="AL34:AN34">
    <cfRule type="expression" dxfId="1" priority="16">
      <formula>AND($AJ34&gt;0,AL34=$AJ34)</formula>
    </cfRule>
  </conditionalFormatting>
  <pageMargins left="0.25" right="0.25" top="0.75" bottom="0.75" header="0.5" footer="0.5"/>
  <pageSetup paperSize="5" scale="90" orientation="landscape"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B120"/>
  <sheetViews>
    <sheetView workbookViewId="0">
      <selection activeCell="C1" sqref="C1"/>
    </sheetView>
  </sheetViews>
  <sheetFormatPr defaultRowHeight="12.75" x14ac:dyDescent="0.35"/>
  <cols>
    <col min="1" max="1" width="35" bestFit="1" customWidth="1"/>
    <col min="2" max="2" width="21.265625" style="2" bestFit="1" customWidth="1"/>
  </cols>
  <sheetData>
    <row r="1" spans="1:2" x14ac:dyDescent="0.35">
      <c r="A1" t="s">
        <v>7</v>
      </c>
      <c r="B1" s="2" t="s">
        <v>185</v>
      </c>
    </row>
    <row r="2" spans="1:2" x14ac:dyDescent="0.35">
      <c r="A2" t="s">
        <v>9</v>
      </c>
      <c r="B2" s="2" t="s">
        <v>355</v>
      </c>
    </row>
    <row r="3" spans="1:2" x14ac:dyDescent="0.35">
      <c r="A3" t="s">
        <v>10</v>
      </c>
      <c r="B3" s="2" t="s">
        <v>11</v>
      </c>
    </row>
    <row r="4" spans="1:2" x14ac:dyDescent="0.35">
      <c r="A4" t="s">
        <v>12</v>
      </c>
      <c r="B4" s="2" t="s">
        <v>186</v>
      </c>
    </row>
    <row r="5" spans="1:2" x14ac:dyDescent="0.35">
      <c r="A5" t="s">
        <v>13</v>
      </c>
      <c r="B5" s="2" t="s">
        <v>187</v>
      </c>
    </row>
    <row r="6" spans="1:2" x14ac:dyDescent="0.35">
      <c r="A6" t="s">
        <v>14</v>
      </c>
      <c r="B6" s="2" t="s">
        <v>188</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656</v>
      </c>
    </row>
    <row r="14" spans="1:2" x14ac:dyDescent="0.35">
      <c r="A14" t="s">
        <v>22</v>
      </c>
      <c r="B14" s="2" t="s">
        <v>657</v>
      </c>
    </row>
    <row r="15" spans="1:2" x14ac:dyDescent="0.35">
      <c r="A15" t="s">
        <v>23</v>
      </c>
      <c r="B15" s="2" t="s">
        <v>658</v>
      </c>
    </row>
    <row r="16" spans="1:2" x14ac:dyDescent="0.35">
      <c r="A16" t="s">
        <v>24</v>
      </c>
      <c r="B16" s="2" t="s">
        <v>562</v>
      </c>
    </row>
    <row r="17" spans="1:2" x14ac:dyDescent="0.35">
      <c r="A17" t="s">
        <v>25</v>
      </c>
      <c r="B17" s="2">
        <v>15.9</v>
      </c>
    </row>
    <row r="18" spans="1:2" x14ac:dyDescent="0.35">
      <c r="A18" t="s">
        <v>26</v>
      </c>
      <c r="B18" s="2" t="s">
        <v>27</v>
      </c>
    </row>
    <row r="19" spans="1:2" x14ac:dyDescent="0.35">
      <c r="A19" t="s">
        <v>28</v>
      </c>
      <c r="B19" s="2">
        <v>8.1299999999999997E-2</v>
      </c>
    </row>
    <row r="20" spans="1:2" x14ac:dyDescent="0.35">
      <c r="A20" t="s">
        <v>29</v>
      </c>
      <c r="B20" s="2" t="s">
        <v>30</v>
      </c>
    </row>
    <row r="21" spans="1:2" x14ac:dyDescent="0.35">
      <c r="A21" t="s">
        <v>31</v>
      </c>
      <c r="B21" s="2">
        <v>68.5</v>
      </c>
    </row>
    <row r="22" spans="1:2" x14ac:dyDescent="0.35">
      <c r="A22" t="s">
        <v>32</v>
      </c>
      <c r="B22" s="2">
        <v>68.599999999999994</v>
      </c>
    </row>
    <row r="23" spans="1:2" x14ac:dyDescent="0.35">
      <c r="A23" t="s">
        <v>33</v>
      </c>
      <c r="B23" s="2" t="s">
        <v>757</v>
      </c>
    </row>
    <row r="24" spans="1:2" x14ac:dyDescent="0.35">
      <c r="A24" t="s">
        <v>34</v>
      </c>
      <c r="B24" s="2">
        <v>60.5</v>
      </c>
    </row>
    <row r="25" spans="1:2" x14ac:dyDescent="0.35">
      <c r="A25" t="s">
        <v>35</v>
      </c>
      <c r="B25" s="2" t="s">
        <v>659</v>
      </c>
    </row>
    <row r="26" spans="1:2" x14ac:dyDescent="0.35">
      <c r="A26" t="s">
        <v>36</v>
      </c>
      <c r="B26" s="2">
        <v>76</v>
      </c>
    </row>
    <row r="27" spans="1:2" x14ac:dyDescent="0.35">
      <c r="A27" t="s">
        <v>37</v>
      </c>
      <c r="B27" s="2">
        <v>59.9</v>
      </c>
    </row>
    <row r="28" spans="1:2" x14ac:dyDescent="0.35">
      <c r="A28" t="s">
        <v>38</v>
      </c>
      <c r="B28" s="2">
        <v>77</v>
      </c>
    </row>
    <row r="29" spans="1:2" x14ac:dyDescent="0.35">
      <c r="A29" t="s">
        <v>39</v>
      </c>
      <c r="B29" s="2">
        <v>50.1</v>
      </c>
    </row>
    <row r="30" spans="1:2" x14ac:dyDescent="0.35">
      <c r="A30" t="s">
        <v>40</v>
      </c>
      <c r="B30" s="2">
        <v>31</v>
      </c>
    </row>
    <row r="31" spans="1:2" x14ac:dyDescent="0.35">
      <c r="A31" t="s">
        <v>41</v>
      </c>
      <c r="B31" s="2">
        <v>32.5</v>
      </c>
    </row>
    <row r="32" spans="1:2" x14ac:dyDescent="0.35">
      <c r="A32" t="s">
        <v>42</v>
      </c>
      <c r="B32" s="2">
        <v>3.7</v>
      </c>
    </row>
    <row r="33" spans="1:2" x14ac:dyDescent="0.35">
      <c r="A33" t="s">
        <v>43</v>
      </c>
      <c r="B33" s="2" t="s">
        <v>547</v>
      </c>
    </row>
    <row r="34" spans="1:2" x14ac:dyDescent="0.35">
      <c r="A34" t="s">
        <v>44</v>
      </c>
      <c r="B34" s="2" t="s">
        <v>660</v>
      </c>
    </row>
    <row r="35" spans="1:2" x14ac:dyDescent="0.35">
      <c r="A35" t="s">
        <v>45</v>
      </c>
      <c r="B35" s="2">
        <v>37.200000000000003</v>
      </c>
    </row>
    <row r="36" spans="1:2" x14ac:dyDescent="0.35">
      <c r="A36" t="s">
        <v>46</v>
      </c>
      <c r="B36" s="2">
        <v>-9.6999999999999993</v>
      </c>
    </row>
    <row r="37" spans="1:2" x14ac:dyDescent="0.35">
      <c r="A37" t="s">
        <v>47</v>
      </c>
      <c r="B37" s="2">
        <v>39.9</v>
      </c>
    </row>
    <row r="38" spans="1:2" x14ac:dyDescent="0.35">
      <c r="A38" t="s">
        <v>48</v>
      </c>
      <c r="B38" s="2">
        <v>-25.9</v>
      </c>
    </row>
    <row r="39" spans="1:2" x14ac:dyDescent="0.35">
      <c r="A39" t="s">
        <v>49</v>
      </c>
      <c r="B39" s="2">
        <v>31</v>
      </c>
    </row>
    <row r="40" spans="1:2" x14ac:dyDescent="0.35">
      <c r="A40" t="s">
        <v>50</v>
      </c>
      <c r="B40" s="2">
        <v>36</v>
      </c>
    </row>
    <row r="41" spans="1:2" x14ac:dyDescent="0.35">
      <c r="A41" t="s">
        <v>51</v>
      </c>
      <c r="B41" s="2" t="s">
        <v>661</v>
      </c>
    </row>
    <row r="42" spans="1:2" x14ac:dyDescent="0.35">
      <c r="A42" t="s">
        <v>52</v>
      </c>
      <c r="B42" s="2">
        <v>24</v>
      </c>
    </row>
    <row r="43" spans="1:2" x14ac:dyDescent="0.35">
      <c r="A43" t="s">
        <v>53</v>
      </c>
      <c r="B43" s="2" t="s">
        <v>660</v>
      </c>
    </row>
    <row r="44" spans="1:2" x14ac:dyDescent="0.35">
      <c r="A44" t="s">
        <v>54</v>
      </c>
      <c r="B44" s="2">
        <v>50</v>
      </c>
    </row>
    <row r="45" spans="1:2" x14ac:dyDescent="0.35">
      <c r="A45" t="s">
        <v>55</v>
      </c>
      <c r="B45" s="2">
        <v>17</v>
      </c>
    </row>
    <row r="46" spans="1:2" x14ac:dyDescent="0.35">
      <c r="A46" t="s">
        <v>56</v>
      </c>
      <c r="B46" s="2">
        <v>59</v>
      </c>
    </row>
    <row r="47" spans="1:2" x14ac:dyDescent="0.35">
      <c r="A47" t="s">
        <v>57</v>
      </c>
      <c r="B47" s="2">
        <v>14</v>
      </c>
    </row>
    <row r="48" spans="1:2" x14ac:dyDescent="0.35">
      <c r="A48" t="s">
        <v>58</v>
      </c>
      <c r="B48" s="2">
        <v>78</v>
      </c>
    </row>
    <row r="49" spans="1:2" x14ac:dyDescent="0.35">
      <c r="A49" t="s">
        <v>59</v>
      </c>
      <c r="B49" s="2">
        <v>73</v>
      </c>
    </row>
    <row r="50" spans="1:2" x14ac:dyDescent="0.35">
      <c r="A50" t="s">
        <v>60</v>
      </c>
      <c r="B50" s="2" t="s">
        <v>662</v>
      </c>
    </row>
    <row r="51" spans="1:2" x14ac:dyDescent="0.35">
      <c r="A51" t="s">
        <v>61</v>
      </c>
      <c r="B51" s="2">
        <v>91</v>
      </c>
    </row>
    <row r="52" spans="1:2" x14ac:dyDescent="0.35">
      <c r="A52" t="s">
        <v>62</v>
      </c>
      <c r="B52" s="2" t="s">
        <v>472</v>
      </c>
    </row>
    <row r="53" spans="1:2" x14ac:dyDescent="0.35">
      <c r="A53" t="s">
        <v>63</v>
      </c>
      <c r="B53" s="2">
        <v>93</v>
      </c>
    </row>
    <row r="54" spans="1:2" x14ac:dyDescent="0.35">
      <c r="A54" t="s">
        <v>64</v>
      </c>
      <c r="B54" s="2">
        <v>39</v>
      </c>
    </row>
    <row r="55" spans="1:2" x14ac:dyDescent="0.35">
      <c r="A55" t="s">
        <v>65</v>
      </c>
      <c r="B55" s="2">
        <v>95</v>
      </c>
    </row>
    <row r="56" spans="1:2" x14ac:dyDescent="0.35">
      <c r="A56" t="s">
        <v>66</v>
      </c>
      <c r="B56" s="2">
        <v>21</v>
      </c>
    </row>
    <row r="57" spans="1:2" x14ac:dyDescent="0.35">
      <c r="A57" t="s">
        <v>67</v>
      </c>
      <c r="B57" s="2">
        <v>30.224</v>
      </c>
    </row>
    <row r="58" spans="1:2" x14ac:dyDescent="0.35">
      <c r="A58" t="s">
        <v>68</v>
      </c>
      <c r="B58" s="2" t="s">
        <v>569</v>
      </c>
    </row>
    <row r="59" spans="1:2" x14ac:dyDescent="0.35">
      <c r="A59" t="s">
        <v>69</v>
      </c>
      <c r="B59" s="2">
        <v>30.183</v>
      </c>
    </row>
    <row r="60" spans="1:2" x14ac:dyDescent="0.35">
      <c r="A60" t="s">
        <v>70</v>
      </c>
      <c r="B60" s="2">
        <v>30.260999999999999</v>
      </c>
    </row>
    <row r="61" spans="1:2" x14ac:dyDescent="0.35">
      <c r="A61" t="s">
        <v>71</v>
      </c>
      <c r="B61" s="2" t="s">
        <v>663</v>
      </c>
    </row>
    <row r="62" spans="1:2" x14ac:dyDescent="0.35">
      <c r="A62" t="s">
        <v>72</v>
      </c>
      <c r="B62" s="2">
        <v>29.494</v>
      </c>
    </row>
    <row r="63" spans="1:2" x14ac:dyDescent="0.35">
      <c r="A63" t="s">
        <v>73</v>
      </c>
      <c r="B63" s="2">
        <v>30.486999999999998</v>
      </c>
    </row>
    <row r="64" spans="1:2" x14ac:dyDescent="0.35">
      <c r="A64" t="s">
        <v>74</v>
      </c>
      <c r="B64" s="2" t="s">
        <v>664</v>
      </c>
    </row>
    <row r="65" spans="1:2" x14ac:dyDescent="0.35">
      <c r="A65" t="s">
        <v>75</v>
      </c>
      <c r="B65" s="2">
        <v>29.105</v>
      </c>
    </row>
    <row r="66" spans="1:2" x14ac:dyDescent="0.35">
      <c r="A66" t="s">
        <v>76</v>
      </c>
      <c r="B66" s="2">
        <v>31.010999999999999</v>
      </c>
    </row>
    <row r="67" spans="1:2" x14ac:dyDescent="0.35">
      <c r="A67" t="s">
        <v>77</v>
      </c>
      <c r="B67" s="2">
        <v>5</v>
      </c>
    </row>
    <row r="68" spans="1:2" x14ac:dyDescent="0.35">
      <c r="A68" t="s">
        <v>78</v>
      </c>
      <c r="B68" s="2">
        <v>9</v>
      </c>
    </row>
    <row r="69" spans="1:2" x14ac:dyDescent="0.35">
      <c r="A69" t="s">
        <v>79</v>
      </c>
      <c r="B69" s="2">
        <v>15</v>
      </c>
    </row>
    <row r="70" spans="1:2" x14ac:dyDescent="0.35">
      <c r="A70" t="s">
        <v>80</v>
      </c>
      <c r="B70" s="2" t="s">
        <v>606</v>
      </c>
    </row>
    <row r="71" spans="1:2" x14ac:dyDescent="0.35">
      <c r="A71" t="s">
        <v>81</v>
      </c>
      <c r="B71" s="2">
        <v>40</v>
      </c>
    </row>
    <row r="72" spans="1:2" x14ac:dyDescent="0.35">
      <c r="A72" t="s">
        <v>82</v>
      </c>
      <c r="B72" s="2">
        <v>40</v>
      </c>
    </row>
    <row r="73" spans="1:2" x14ac:dyDescent="0.35">
      <c r="A73" t="s">
        <v>83</v>
      </c>
      <c r="B73" s="2">
        <v>290</v>
      </c>
    </row>
    <row r="74" spans="1:2" x14ac:dyDescent="0.35">
      <c r="A74" t="s">
        <v>84</v>
      </c>
      <c r="B74" s="2" t="s">
        <v>495</v>
      </c>
    </row>
    <row r="75" spans="1:2" x14ac:dyDescent="0.35">
      <c r="A75" t="s">
        <v>85</v>
      </c>
      <c r="B75" s="2">
        <v>23</v>
      </c>
    </row>
    <row r="76" spans="1:2" x14ac:dyDescent="0.35">
      <c r="A76" t="s">
        <v>86</v>
      </c>
      <c r="B76" s="2">
        <v>2</v>
      </c>
    </row>
    <row r="77" spans="1:2" x14ac:dyDescent="0.35">
      <c r="A77" t="s">
        <v>87</v>
      </c>
      <c r="B77" s="2" t="s">
        <v>139</v>
      </c>
    </row>
    <row r="78" spans="1:2" x14ac:dyDescent="0.35">
      <c r="A78" t="s">
        <v>88</v>
      </c>
      <c r="B78" s="2">
        <v>-10</v>
      </c>
    </row>
    <row r="79" spans="1:2" x14ac:dyDescent="0.35">
      <c r="A79" t="s">
        <v>89</v>
      </c>
      <c r="B79" s="2">
        <v>-26</v>
      </c>
    </row>
    <row r="80" spans="1:2" x14ac:dyDescent="0.35">
      <c r="A80" t="s">
        <v>90</v>
      </c>
      <c r="B80" s="2">
        <v>9</v>
      </c>
    </row>
    <row r="81" spans="1:2" x14ac:dyDescent="0.35">
      <c r="A81" t="s">
        <v>91</v>
      </c>
      <c r="B81" s="2">
        <v>9.1999999999999993</v>
      </c>
    </row>
    <row r="82" spans="1:2" x14ac:dyDescent="0.35">
      <c r="A82" t="s">
        <v>92</v>
      </c>
      <c r="B82" s="2">
        <v>9.3000000000000007</v>
      </c>
    </row>
    <row r="83" spans="1:2" x14ac:dyDescent="0.35">
      <c r="A83" t="s">
        <v>93</v>
      </c>
      <c r="B83" s="2">
        <v>8.9</v>
      </c>
    </row>
    <row r="84" spans="1:2" x14ac:dyDescent="0.35">
      <c r="A84" t="s">
        <v>94</v>
      </c>
      <c r="B84" s="2">
        <v>11</v>
      </c>
    </row>
    <row r="85" spans="1:2" x14ac:dyDescent="0.35">
      <c r="A85" t="s">
        <v>95</v>
      </c>
      <c r="B85" s="2">
        <v>13</v>
      </c>
    </row>
    <row r="86" spans="1:2" x14ac:dyDescent="0.35">
      <c r="A86" t="s">
        <v>96</v>
      </c>
      <c r="B86" s="2">
        <v>13</v>
      </c>
    </row>
    <row r="87" spans="1:2" x14ac:dyDescent="0.35">
      <c r="A87" t="s">
        <v>97</v>
      </c>
      <c r="B87" s="2">
        <v>13</v>
      </c>
    </row>
    <row r="88" spans="1:2" x14ac:dyDescent="0.35">
      <c r="A88" t="s">
        <v>98</v>
      </c>
      <c r="B88" s="2">
        <v>3.75</v>
      </c>
    </row>
    <row r="89" spans="1:2" x14ac:dyDescent="0.35">
      <c r="A89" t="s">
        <v>99</v>
      </c>
      <c r="B89" s="2">
        <v>7.0000000000000007E-2</v>
      </c>
    </row>
    <row r="90" spans="1:2" x14ac:dyDescent="0.35">
      <c r="A90" t="s">
        <v>100</v>
      </c>
      <c r="B90" s="2">
        <v>0.68</v>
      </c>
    </row>
    <row r="91" spans="1:2" x14ac:dyDescent="0.35">
      <c r="A91" t="s">
        <v>101</v>
      </c>
      <c r="B91" s="2">
        <v>0.47</v>
      </c>
    </row>
    <row r="92" spans="1:2" x14ac:dyDescent="0.35">
      <c r="A92" t="s">
        <v>102</v>
      </c>
      <c r="B92" s="2">
        <v>0</v>
      </c>
    </row>
    <row r="93" spans="1:2" x14ac:dyDescent="0.35">
      <c r="A93" t="s">
        <v>103</v>
      </c>
      <c r="B93" s="2">
        <v>0.05</v>
      </c>
    </row>
    <row r="94" spans="1:2" x14ac:dyDescent="0.35">
      <c r="A94" t="s">
        <v>104</v>
      </c>
      <c r="B94" s="2" t="s">
        <v>665</v>
      </c>
    </row>
    <row r="95" spans="1:2" x14ac:dyDescent="0.35">
      <c r="A95" t="s">
        <v>105</v>
      </c>
      <c r="B95" s="2">
        <v>0</v>
      </c>
    </row>
    <row r="96" spans="1:2" x14ac:dyDescent="0.35">
      <c r="A96" t="s">
        <v>106</v>
      </c>
      <c r="B96" s="2">
        <v>0.55000000000000004</v>
      </c>
    </row>
    <row r="97" spans="1:2" x14ac:dyDescent="0.35">
      <c r="A97" t="s">
        <v>107</v>
      </c>
      <c r="B97" s="2">
        <v>33.880000000000003</v>
      </c>
    </row>
    <row r="98" spans="1:2" x14ac:dyDescent="0.35">
      <c r="A98" t="s">
        <v>108</v>
      </c>
      <c r="B98" s="2">
        <v>24.9</v>
      </c>
    </row>
    <row r="99" spans="1:2" x14ac:dyDescent="0.35">
      <c r="A99" t="s">
        <v>109</v>
      </c>
      <c r="B99" s="2">
        <v>26</v>
      </c>
    </row>
    <row r="100" spans="1:2" x14ac:dyDescent="0.35">
      <c r="A100" t="s">
        <v>110</v>
      </c>
      <c r="B100" s="2" t="s">
        <v>545</v>
      </c>
    </row>
    <row r="101" spans="1:2" x14ac:dyDescent="0.35">
      <c r="A101" t="s">
        <v>111</v>
      </c>
      <c r="B101" s="2">
        <v>0</v>
      </c>
    </row>
    <row r="102" spans="1:2" x14ac:dyDescent="0.35">
      <c r="A102" t="s">
        <v>112</v>
      </c>
      <c r="B102" s="2" t="s">
        <v>666</v>
      </c>
    </row>
    <row r="103" spans="1:2" x14ac:dyDescent="0.35">
      <c r="A103" t="s">
        <v>113</v>
      </c>
      <c r="B103" s="2">
        <v>32</v>
      </c>
    </row>
    <row r="104" spans="1:2" x14ac:dyDescent="0.35">
      <c r="A104" t="s">
        <v>114</v>
      </c>
      <c r="B104" s="2">
        <v>-14</v>
      </c>
    </row>
    <row r="105" spans="1:2" x14ac:dyDescent="0.35">
      <c r="A105" t="s">
        <v>115</v>
      </c>
      <c r="B105" s="2">
        <v>32</v>
      </c>
    </row>
    <row r="106" spans="1:2" x14ac:dyDescent="0.35">
      <c r="A106" t="s">
        <v>116</v>
      </c>
      <c r="B106" s="2">
        <v>-31</v>
      </c>
    </row>
    <row r="107" spans="1:2" x14ac:dyDescent="0.35">
      <c r="A107" t="s">
        <v>117</v>
      </c>
      <c r="B107" s="2">
        <v>36.700000000000003</v>
      </c>
    </row>
    <row r="108" spans="1:2" x14ac:dyDescent="0.35">
      <c r="A108" t="s">
        <v>118</v>
      </c>
      <c r="B108" s="2">
        <v>30.7</v>
      </c>
    </row>
    <row r="109" spans="1:2" x14ac:dyDescent="0.35">
      <c r="A109" t="s">
        <v>119</v>
      </c>
      <c r="B109" s="2">
        <v>32</v>
      </c>
    </row>
    <row r="110" spans="1:2" x14ac:dyDescent="0.35">
      <c r="A110" t="s">
        <v>120</v>
      </c>
      <c r="B110" s="2" t="s">
        <v>667</v>
      </c>
    </row>
    <row r="111" spans="1:2" x14ac:dyDescent="0.35">
      <c r="A111" t="s">
        <v>121</v>
      </c>
      <c r="B111" s="2">
        <v>37</v>
      </c>
    </row>
    <row r="112" spans="1:2" x14ac:dyDescent="0.35">
      <c r="A112" t="s">
        <v>122</v>
      </c>
      <c r="B112" s="2">
        <v>39</v>
      </c>
    </row>
    <row r="113" spans="1:2" x14ac:dyDescent="0.35">
      <c r="A113" t="s">
        <v>123</v>
      </c>
      <c r="B113" s="2">
        <v>65.099999999999994</v>
      </c>
    </row>
    <row r="114" spans="1:2" x14ac:dyDescent="0.35">
      <c r="A114" t="s">
        <v>124</v>
      </c>
      <c r="B114" s="2">
        <v>22.7</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189</v>
      </c>
    </row>
    <row r="2" spans="1:2" x14ac:dyDescent="0.35">
      <c r="A2" t="s">
        <v>9</v>
      </c>
      <c r="B2" s="2" t="s">
        <v>356</v>
      </c>
    </row>
    <row r="3" spans="1:2" x14ac:dyDescent="0.35">
      <c r="A3" t="s">
        <v>10</v>
      </c>
      <c r="B3" s="2" t="s">
        <v>11</v>
      </c>
    </row>
    <row r="4" spans="1:2" x14ac:dyDescent="0.35">
      <c r="A4" t="s">
        <v>12</v>
      </c>
      <c r="B4" s="2" t="s">
        <v>190</v>
      </c>
    </row>
    <row r="5" spans="1:2" x14ac:dyDescent="0.35">
      <c r="A5" t="s">
        <v>13</v>
      </c>
      <c r="B5" s="2" t="s">
        <v>191</v>
      </c>
    </row>
    <row r="6" spans="1:2" x14ac:dyDescent="0.35">
      <c r="A6" t="s">
        <v>14</v>
      </c>
      <c r="B6" s="2" t="s">
        <v>192</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560</v>
      </c>
    </row>
    <row r="14" spans="1:2" x14ac:dyDescent="0.35">
      <c r="A14" t="s">
        <v>22</v>
      </c>
      <c r="B14" s="2" t="s">
        <v>573</v>
      </c>
    </row>
    <row r="15" spans="1:2" x14ac:dyDescent="0.35">
      <c r="A15" t="s">
        <v>23</v>
      </c>
      <c r="B15" s="2" t="s">
        <v>534</v>
      </c>
    </row>
    <row r="16" spans="1:2" x14ac:dyDescent="0.35">
      <c r="A16" t="s">
        <v>24</v>
      </c>
      <c r="B16" s="2" t="s">
        <v>562</v>
      </c>
    </row>
    <row r="17" spans="1:2" x14ac:dyDescent="0.35">
      <c r="A17" t="s">
        <v>25</v>
      </c>
      <c r="B17" s="2">
        <v>16.899999999999999</v>
      </c>
    </row>
    <row r="18" spans="1:2" x14ac:dyDescent="0.35">
      <c r="A18" t="s">
        <v>26</v>
      </c>
      <c r="B18" s="2" t="s">
        <v>27</v>
      </c>
    </row>
    <row r="19" spans="1:2" x14ac:dyDescent="0.35">
      <c r="A19" t="s">
        <v>28</v>
      </c>
      <c r="B19" s="2">
        <v>8.0299999999999996E-2</v>
      </c>
    </row>
    <row r="20" spans="1:2" x14ac:dyDescent="0.35">
      <c r="A20" t="s">
        <v>29</v>
      </c>
      <c r="B20" s="2" t="s">
        <v>30</v>
      </c>
    </row>
    <row r="21" spans="1:2" x14ac:dyDescent="0.35">
      <c r="A21" t="s">
        <v>31</v>
      </c>
      <c r="B21" s="2">
        <v>70.2</v>
      </c>
    </row>
    <row r="22" spans="1:2" x14ac:dyDescent="0.35">
      <c r="A22" t="s">
        <v>32</v>
      </c>
      <c r="B22" s="2">
        <v>71.5</v>
      </c>
    </row>
    <row r="23" spans="1:2" x14ac:dyDescent="0.35">
      <c r="A23" t="s">
        <v>33</v>
      </c>
      <c r="B23" s="2" t="s">
        <v>619</v>
      </c>
    </row>
    <row r="24" spans="1:2" x14ac:dyDescent="0.35">
      <c r="A24" t="s">
        <v>34</v>
      </c>
      <c r="B24" s="2">
        <v>69.7</v>
      </c>
    </row>
    <row r="25" spans="1:2" x14ac:dyDescent="0.35">
      <c r="A25" t="s">
        <v>35</v>
      </c>
      <c r="B25" s="2" t="s">
        <v>552</v>
      </c>
    </row>
    <row r="26" spans="1:2" x14ac:dyDescent="0.35">
      <c r="A26" t="s">
        <v>36</v>
      </c>
      <c r="B26" s="2">
        <v>72.8</v>
      </c>
    </row>
    <row r="27" spans="1:2" x14ac:dyDescent="0.35">
      <c r="A27" t="s">
        <v>37</v>
      </c>
      <c r="B27" s="2">
        <v>63.2</v>
      </c>
    </row>
    <row r="28" spans="1:2" x14ac:dyDescent="0.35">
      <c r="A28" t="s">
        <v>38</v>
      </c>
      <c r="B28" s="2">
        <v>76</v>
      </c>
    </row>
    <row r="29" spans="1:2" x14ac:dyDescent="0.35">
      <c r="A29" t="s">
        <v>39</v>
      </c>
      <c r="B29" s="2">
        <v>60.4</v>
      </c>
    </row>
    <row r="30" spans="1:2" x14ac:dyDescent="0.35">
      <c r="A30" t="s">
        <v>40</v>
      </c>
      <c r="B30" s="2">
        <v>36.1</v>
      </c>
    </row>
    <row r="31" spans="1:2" x14ac:dyDescent="0.35">
      <c r="A31" t="s">
        <v>41</v>
      </c>
      <c r="B31" s="2">
        <v>39.299999999999997</v>
      </c>
    </row>
    <row r="32" spans="1:2" x14ac:dyDescent="0.35">
      <c r="A32" t="s">
        <v>42</v>
      </c>
      <c r="B32" s="2">
        <v>24.1</v>
      </c>
    </row>
    <row r="33" spans="1:2" x14ac:dyDescent="0.35">
      <c r="A33" t="s">
        <v>43</v>
      </c>
      <c r="B33" s="2" t="s">
        <v>599</v>
      </c>
    </row>
    <row r="34" spans="1:2" x14ac:dyDescent="0.35">
      <c r="A34" t="s">
        <v>44</v>
      </c>
      <c r="B34" s="2" t="s">
        <v>668</v>
      </c>
    </row>
    <row r="35" spans="1:2" x14ac:dyDescent="0.35">
      <c r="A35" t="s">
        <v>45</v>
      </c>
      <c r="B35" s="2">
        <v>47.6</v>
      </c>
    </row>
    <row r="36" spans="1:2" x14ac:dyDescent="0.35">
      <c r="A36" t="s">
        <v>46</v>
      </c>
      <c r="B36" s="2">
        <v>9.1999999999999993</v>
      </c>
    </row>
    <row r="37" spans="1:2" x14ac:dyDescent="0.35">
      <c r="A37" t="s">
        <v>47</v>
      </c>
      <c r="B37" s="2">
        <v>47.6</v>
      </c>
    </row>
    <row r="38" spans="1:2" x14ac:dyDescent="0.35">
      <c r="A38" t="s">
        <v>48</v>
      </c>
      <c r="B38" s="2">
        <v>-11.8</v>
      </c>
    </row>
    <row r="39" spans="1:2" x14ac:dyDescent="0.35">
      <c r="A39" t="s">
        <v>49</v>
      </c>
      <c r="B39" s="2">
        <v>33</v>
      </c>
    </row>
    <row r="40" spans="1:2" x14ac:dyDescent="0.35">
      <c r="A40" t="s">
        <v>50</v>
      </c>
      <c r="B40" s="2">
        <v>36</v>
      </c>
    </row>
    <row r="41" spans="1:2" x14ac:dyDescent="0.35">
      <c r="A41" t="s">
        <v>51</v>
      </c>
      <c r="B41" s="2" t="s">
        <v>669</v>
      </c>
    </row>
    <row r="42" spans="1:2" x14ac:dyDescent="0.35">
      <c r="A42" t="s">
        <v>52</v>
      </c>
      <c r="B42" s="2">
        <v>22</v>
      </c>
    </row>
    <row r="43" spans="1:2" x14ac:dyDescent="0.35">
      <c r="A43" t="s">
        <v>53</v>
      </c>
      <c r="B43" s="2" t="s">
        <v>670</v>
      </c>
    </row>
    <row r="44" spans="1:2" x14ac:dyDescent="0.35">
      <c r="A44" t="s">
        <v>54</v>
      </c>
      <c r="B44" s="2">
        <v>40</v>
      </c>
    </row>
    <row r="45" spans="1:2" x14ac:dyDescent="0.35">
      <c r="A45" t="s">
        <v>55</v>
      </c>
      <c r="B45" s="2">
        <v>16</v>
      </c>
    </row>
    <row r="46" spans="1:2" x14ac:dyDescent="0.35">
      <c r="A46" t="s">
        <v>56</v>
      </c>
      <c r="B46" s="2">
        <v>46</v>
      </c>
    </row>
    <row r="47" spans="1:2" x14ac:dyDescent="0.35">
      <c r="A47" t="s">
        <v>57</v>
      </c>
      <c r="B47" s="2">
        <v>13</v>
      </c>
    </row>
    <row r="48" spans="1:2" x14ac:dyDescent="0.35">
      <c r="A48" t="s">
        <v>58</v>
      </c>
      <c r="B48" s="2">
        <v>81</v>
      </c>
    </row>
    <row r="49" spans="1:2" x14ac:dyDescent="0.35">
      <c r="A49" t="s">
        <v>59</v>
      </c>
      <c r="B49" s="2">
        <v>70</v>
      </c>
    </row>
    <row r="50" spans="1:2" x14ac:dyDescent="0.35">
      <c r="A50" t="s">
        <v>60</v>
      </c>
      <c r="B50" s="2" t="s">
        <v>139</v>
      </c>
    </row>
    <row r="51" spans="1:2" x14ac:dyDescent="0.35">
      <c r="A51" t="s">
        <v>61</v>
      </c>
      <c r="B51" s="2">
        <v>93</v>
      </c>
    </row>
    <row r="52" spans="1:2" x14ac:dyDescent="0.35">
      <c r="A52" t="s">
        <v>62</v>
      </c>
      <c r="B52" s="2" t="s">
        <v>518</v>
      </c>
    </row>
    <row r="53" spans="1:2" x14ac:dyDescent="0.35">
      <c r="A53" t="s">
        <v>63</v>
      </c>
      <c r="B53" s="2">
        <v>95</v>
      </c>
    </row>
    <row r="54" spans="1:2" x14ac:dyDescent="0.35">
      <c r="A54" t="s">
        <v>64</v>
      </c>
      <c r="B54" s="2">
        <v>41</v>
      </c>
    </row>
    <row r="55" spans="1:2" x14ac:dyDescent="0.35">
      <c r="A55" t="s">
        <v>65</v>
      </c>
      <c r="B55" s="2">
        <v>97</v>
      </c>
    </row>
    <row r="56" spans="1:2" x14ac:dyDescent="0.35">
      <c r="A56" t="s">
        <v>66</v>
      </c>
      <c r="B56" s="2">
        <v>31</v>
      </c>
    </row>
    <row r="57" spans="1:2" x14ac:dyDescent="0.35">
      <c r="A57" t="s">
        <v>67</v>
      </c>
      <c r="B57" s="2">
        <v>30.175000000000001</v>
      </c>
    </row>
    <row r="58" spans="1:2" x14ac:dyDescent="0.35">
      <c r="A58" t="s">
        <v>68</v>
      </c>
      <c r="B58" s="2" t="s">
        <v>569</v>
      </c>
    </row>
    <row r="59" spans="1:2" x14ac:dyDescent="0.35">
      <c r="A59" t="s">
        <v>69</v>
      </c>
      <c r="B59" s="2">
        <v>30.120999999999999</v>
      </c>
    </row>
    <row r="60" spans="1:2" x14ac:dyDescent="0.35">
      <c r="A60" t="s">
        <v>70</v>
      </c>
      <c r="B60" s="2">
        <v>30.199000000000002</v>
      </c>
    </row>
    <row r="61" spans="1:2" x14ac:dyDescent="0.35">
      <c r="A61" t="s">
        <v>71</v>
      </c>
      <c r="B61" s="2" t="s">
        <v>537</v>
      </c>
    </row>
    <row r="62" spans="1:2" x14ac:dyDescent="0.35">
      <c r="A62" t="s">
        <v>72</v>
      </c>
      <c r="B62" s="2">
        <v>29.478000000000002</v>
      </c>
    </row>
    <row r="63" spans="1:2" x14ac:dyDescent="0.35">
      <c r="A63" t="s">
        <v>73</v>
      </c>
      <c r="B63" s="2">
        <v>30.393999999999998</v>
      </c>
    </row>
    <row r="64" spans="1:2" x14ac:dyDescent="0.35">
      <c r="A64" t="s">
        <v>74</v>
      </c>
      <c r="B64" s="2" t="s">
        <v>671</v>
      </c>
    </row>
    <row r="65" spans="1:2" x14ac:dyDescent="0.35">
      <c r="A65" t="s">
        <v>75</v>
      </c>
      <c r="B65" s="2">
        <v>29.173999999999999</v>
      </c>
    </row>
    <row r="66" spans="1:2" x14ac:dyDescent="0.35">
      <c r="A66" t="s">
        <v>76</v>
      </c>
      <c r="B66" s="2">
        <v>30.895</v>
      </c>
    </row>
    <row r="67" spans="1:2" x14ac:dyDescent="0.35">
      <c r="A67" t="s">
        <v>77</v>
      </c>
      <c r="B67" s="2">
        <v>6</v>
      </c>
    </row>
    <row r="68" spans="1:2" x14ac:dyDescent="0.35">
      <c r="A68" t="s">
        <v>78</v>
      </c>
      <c r="B68" s="2">
        <v>4</v>
      </c>
    </row>
    <row r="69" spans="1:2" x14ac:dyDescent="0.35">
      <c r="A69" t="s">
        <v>79</v>
      </c>
      <c r="B69" s="2">
        <v>13</v>
      </c>
    </row>
    <row r="70" spans="1:2" x14ac:dyDescent="0.35">
      <c r="A70" t="s">
        <v>80</v>
      </c>
      <c r="B70" s="2" t="s">
        <v>672</v>
      </c>
    </row>
    <row r="71" spans="1:2" x14ac:dyDescent="0.35">
      <c r="A71" t="s">
        <v>81</v>
      </c>
      <c r="B71" s="2">
        <v>53</v>
      </c>
    </row>
    <row r="72" spans="1:2" x14ac:dyDescent="0.35">
      <c r="A72" t="s">
        <v>82</v>
      </c>
      <c r="B72" s="2">
        <v>53</v>
      </c>
    </row>
    <row r="73" spans="1:2" x14ac:dyDescent="0.35">
      <c r="A73" t="s">
        <v>83</v>
      </c>
      <c r="B73" s="2">
        <v>196</v>
      </c>
    </row>
    <row r="74" spans="1:2" x14ac:dyDescent="0.35">
      <c r="A74" t="s">
        <v>84</v>
      </c>
      <c r="B74" s="2" t="s">
        <v>774</v>
      </c>
    </row>
    <row r="75" spans="1:2" x14ac:dyDescent="0.35">
      <c r="A75" t="s">
        <v>85</v>
      </c>
      <c r="B75" s="2">
        <v>32.799999999999997</v>
      </c>
    </row>
    <row r="76" spans="1:2" x14ac:dyDescent="0.35">
      <c r="A76" t="s">
        <v>86</v>
      </c>
      <c r="B76" s="2">
        <v>15</v>
      </c>
    </row>
    <row r="77" spans="1:2" x14ac:dyDescent="0.35">
      <c r="A77" t="s">
        <v>87</v>
      </c>
      <c r="B77" s="2" t="s">
        <v>674</v>
      </c>
    </row>
    <row r="78" spans="1:2" x14ac:dyDescent="0.35">
      <c r="A78" t="s">
        <v>88</v>
      </c>
      <c r="B78" s="2">
        <v>4</v>
      </c>
    </row>
    <row r="79" spans="1:2" x14ac:dyDescent="0.35">
      <c r="A79" t="s">
        <v>89</v>
      </c>
      <c r="B79" s="2">
        <v>-26</v>
      </c>
    </row>
    <row r="80" spans="1:2" x14ac:dyDescent="0.35">
      <c r="A80" t="s">
        <v>90</v>
      </c>
      <c r="B80" s="2">
        <v>4.5</v>
      </c>
    </row>
    <row r="81" spans="1:2" x14ac:dyDescent="0.35">
      <c r="A81" t="s">
        <v>91</v>
      </c>
      <c r="B81" s="2">
        <v>4.9000000000000004</v>
      </c>
    </row>
    <row r="82" spans="1:2" x14ac:dyDescent="0.35">
      <c r="A82" t="s">
        <v>92</v>
      </c>
      <c r="B82" s="2">
        <v>3.9</v>
      </c>
    </row>
    <row r="83" spans="1:2" x14ac:dyDescent="0.35">
      <c r="A83" t="s">
        <v>93</v>
      </c>
      <c r="B83" s="2">
        <v>4</v>
      </c>
    </row>
    <row r="84" spans="1:2" x14ac:dyDescent="0.35">
      <c r="A84" t="s">
        <v>94</v>
      </c>
      <c r="B84" s="2">
        <v>7</v>
      </c>
    </row>
    <row r="85" spans="1:2" x14ac:dyDescent="0.35">
      <c r="A85" t="s">
        <v>95</v>
      </c>
      <c r="B85" s="2">
        <v>7</v>
      </c>
    </row>
    <row r="86" spans="1:2" x14ac:dyDescent="0.35">
      <c r="A86" t="s">
        <v>96</v>
      </c>
      <c r="B86" s="2">
        <v>7</v>
      </c>
    </row>
    <row r="87" spans="1:2" x14ac:dyDescent="0.35">
      <c r="A87" t="s">
        <v>97</v>
      </c>
      <c r="B87" s="2">
        <v>7</v>
      </c>
    </row>
    <row r="88" spans="1:2" x14ac:dyDescent="0.35">
      <c r="A88" t="s">
        <v>98</v>
      </c>
      <c r="B88" s="2">
        <v>8.73</v>
      </c>
    </row>
    <row r="89" spans="1:2" x14ac:dyDescent="0.35">
      <c r="A89" t="s">
        <v>99</v>
      </c>
      <c r="B89" s="2">
        <v>0.22</v>
      </c>
    </row>
    <row r="90" spans="1:2" x14ac:dyDescent="0.35">
      <c r="A90" t="s">
        <v>100</v>
      </c>
      <c r="B90" s="2">
        <v>1.8</v>
      </c>
    </row>
    <row r="91" spans="1:2" x14ac:dyDescent="0.35">
      <c r="A91" t="s">
        <v>101</v>
      </c>
      <c r="B91" s="2">
        <v>1.17</v>
      </c>
    </row>
    <row r="92" spans="1:2" x14ac:dyDescent="0.35">
      <c r="A92" t="s">
        <v>102</v>
      </c>
      <c r="B92" s="2">
        <v>0</v>
      </c>
    </row>
    <row r="93" spans="1:2" x14ac:dyDescent="0.35">
      <c r="A93" t="s">
        <v>103</v>
      </c>
      <c r="B93" s="2">
        <v>0.15</v>
      </c>
    </row>
    <row r="94" spans="1:2" x14ac:dyDescent="0.35">
      <c r="A94" t="s">
        <v>104</v>
      </c>
      <c r="B94" s="2" t="s">
        <v>669</v>
      </c>
    </row>
    <row r="95" spans="1:2" x14ac:dyDescent="0.35">
      <c r="A95" t="s">
        <v>105</v>
      </c>
      <c r="B95" s="2">
        <v>0</v>
      </c>
    </row>
    <row r="96" spans="1:2" x14ac:dyDescent="0.35">
      <c r="A96" t="s">
        <v>106</v>
      </c>
      <c r="B96" s="2">
        <v>3.67</v>
      </c>
    </row>
    <row r="97" spans="1:2" x14ac:dyDescent="0.35">
      <c r="A97" t="s">
        <v>107</v>
      </c>
      <c r="B97" s="2">
        <v>82.29</v>
      </c>
    </row>
    <row r="98" spans="1:2" x14ac:dyDescent="0.35">
      <c r="A98" t="s">
        <v>108</v>
      </c>
      <c r="B98" s="2">
        <v>30.8</v>
      </c>
    </row>
    <row r="99" spans="1:2" x14ac:dyDescent="0.35">
      <c r="A99" t="s">
        <v>109</v>
      </c>
      <c r="B99" s="2">
        <v>34</v>
      </c>
    </row>
    <row r="100" spans="1:2" x14ac:dyDescent="0.35">
      <c r="A100" t="s">
        <v>110</v>
      </c>
      <c r="B100" s="2" t="s">
        <v>675</v>
      </c>
    </row>
    <row r="101" spans="1:2" x14ac:dyDescent="0.35">
      <c r="A101" t="s">
        <v>111</v>
      </c>
      <c r="B101" s="2">
        <v>17</v>
      </c>
    </row>
    <row r="102" spans="1:2" x14ac:dyDescent="0.35">
      <c r="A102" t="s">
        <v>112</v>
      </c>
      <c r="B102" s="2" t="s">
        <v>139</v>
      </c>
    </row>
    <row r="103" spans="1:2" x14ac:dyDescent="0.35">
      <c r="A103" t="s">
        <v>113</v>
      </c>
      <c r="B103" s="2">
        <v>35</v>
      </c>
    </row>
    <row r="104" spans="1:2" x14ac:dyDescent="0.35">
      <c r="A104" t="s">
        <v>114</v>
      </c>
      <c r="B104" s="2">
        <v>6</v>
      </c>
    </row>
    <row r="105" spans="1:2" x14ac:dyDescent="0.35">
      <c r="A105" t="s">
        <v>115</v>
      </c>
      <c r="B105" s="2">
        <v>35</v>
      </c>
    </row>
    <row r="106" spans="1:2" x14ac:dyDescent="0.35">
      <c r="A106" t="s">
        <v>116</v>
      </c>
      <c r="B106" s="2">
        <v>-15</v>
      </c>
    </row>
    <row r="107" spans="1:2" x14ac:dyDescent="0.35">
      <c r="A107" t="s">
        <v>117</v>
      </c>
      <c r="B107" s="2">
        <v>39.700000000000003</v>
      </c>
    </row>
    <row r="108" spans="1:2" x14ac:dyDescent="0.35">
      <c r="A108" t="s">
        <v>118</v>
      </c>
      <c r="B108" s="2">
        <v>35.799999999999997</v>
      </c>
    </row>
    <row r="109" spans="1:2" x14ac:dyDescent="0.35">
      <c r="A109" t="s">
        <v>119</v>
      </c>
      <c r="B109" s="2">
        <v>39</v>
      </c>
    </row>
    <row r="110" spans="1:2" x14ac:dyDescent="0.35">
      <c r="A110" t="s">
        <v>120</v>
      </c>
      <c r="B110" s="2" t="s">
        <v>550</v>
      </c>
    </row>
    <row r="111" spans="1:2" x14ac:dyDescent="0.35">
      <c r="A111" t="s">
        <v>121</v>
      </c>
      <c r="B111" s="2">
        <v>47</v>
      </c>
    </row>
    <row r="112" spans="1:2" x14ac:dyDescent="0.35">
      <c r="A112" t="s">
        <v>122</v>
      </c>
      <c r="B112" s="2">
        <v>47</v>
      </c>
    </row>
    <row r="113" spans="1:2" x14ac:dyDescent="0.35">
      <c r="A113" t="s">
        <v>123</v>
      </c>
      <c r="B113" s="2">
        <v>67</v>
      </c>
    </row>
    <row r="114" spans="1:2" x14ac:dyDescent="0.35">
      <c r="A114" t="s">
        <v>124</v>
      </c>
      <c r="B114" s="2">
        <v>32.5</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371</v>
      </c>
    </row>
    <row r="2" spans="1:2" x14ac:dyDescent="0.35">
      <c r="A2" t="s">
        <v>9</v>
      </c>
      <c r="B2" s="2" t="s">
        <v>372</v>
      </c>
    </row>
    <row r="3" spans="1:2" x14ac:dyDescent="0.35">
      <c r="A3" t="s">
        <v>10</v>
      </c>
      <c r="B3" s="2" t="s">
        <v>373</v>
      </c>
    </row>
    <row r="4" spans="1:2" x14ac:dyDescent="0.35">
      <c r="A4" t="s">
        <v>12</v>
      </c>
      <c r="B4" s="2" t="s">
        <v>374</v>
      </c>
    </row>
    <row r="5" spans="1:2" x14ac:dyDescent="0.35">
      <c r="A5" t="s">
        <v>13</v>
      </c>
      <c r="B5" s="2" t="s">
        <v>375</v>
      </c>
    </row>
    <row r="6" spans="1:2" x14ac:dyDescent="0.35">
      <c r="A6" t="s">
        <v>14</v>
      </c>
      <c r="B6" s="2" t="s">
        <v>376</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560</v>
      </c>
    </row>
    <row r="14" spans="1:2" x14ac:dyDescent="0.35">
      <c r="A14" t="s">
        <v>22</v>
      </c>
      <c r="B14" s="2" t="s">
        <v>573</v>
      </c>
    </row>
    <row r="15" spans="1:2" x14ac:dyDescent="0.35">
      <c r="A15" t="s">
        <v>23</v>
      </c>
      <c r="B15" s="2" t="s">
        <v>534</v>
      </c>
    </row>
    <row r="16" spans="1:2" x14ac:dyDescent="0.35">
      <c r="A16" t="s">
        <v>24</v>
      </c>
      <c r="B16" s="2" t="s">
        <v>562</v>
      </c>
    </row>
    <row r="17" spans="1:2" x14ac:dyDescent="0.35">
      <c r="A17" t="s">
        <v>25</v>
      </c>
      <c r="B17" s="2">
        <v>20.5</v>
      </c>
    </row>
    <row r="18" spans="1:2" x14ac:dyDescent="0.35">
      <c r="A18" t="s">
        <v>26</v>
      </c>
      <c r="B18" s="2" t="s">
        <v>27</v>
      </c>
    </row>
    <row r="19" spans="1:2" x14ac:dyDescent="0.35">
      <c r="A19" t="s">
        <v>28</v>
      </c>
      <c r="B19" s="2">
        <v>7.9200000000000007E-2</v>
      </c>
    </row>
    <row r="20" spans="1:2" x14ac:dyDescent="0.35">
      <c r="A20" t="s">
        <v>29</v>
      </c>
      <c r="B20" s="2" t="s">
        <v>30</v>
      </c>
    </row>
    <row r="21" spans="1:2" x14ac:dyDescent="0.35">
      <c r="A21" t="s">
        <v>31</v>
      </c>
      <c r="B21" s="2">
        <v>69.599999999999994</v>
      </c>
    </row>
    <row r="22" spans="1:2" x14ac:dyDescent="0.35">
      <c r="A22" t="s">
        <v>32</v>
      </c>
      <c r="B22" s="2">
        <v>69.599999999999994</v>
      </c>
    </row>
    <row r="23" spans="1:2" x14ac:dyDescent="0.35">
      <c r="A23" t="s">
        <v>33</v>
      </c>
      <c r="B23" s="2" t="s">
        <v>752</v>
      </c>
    </row>
    <row r="24" spans="1:2" x14ac:dyDescent="0.35">
      <c r="A24" t="s">
        <v>34</v>
      </c>
      <c r="B24" s="2">
        <v>68.5</v>
      </c>
    </row>
    <row r="25" spans="1:2" x14ac:dyDescent="0.35">
      <c r="A25" t="s">
        <v>35</v>
      </c>
      <c r="B25" s="2" t="s">
        <v>139</v>
      </c>
    </row>
    <row r="26" spans="1:2" x14ac:dyDescent="0.35">
      <c r="A26" t="s">
        <v>36</v>
      </c>
      <c r="B26" s="2">
        <v>70.599999999999994</v>
      </c>
    </row>
    <row r="27" spans="1:2" x14ac:dyDescent="0.35">
      <c r="A27" t="s">
        <v>37</v>
      </c>
      <c r="B27" s="2">
        <v>67.7</v>
      </c>
    </row>
    <row r="28" spans="1:2" x14ac:dyDescent="0.35">
      <c r="A28" t="s">
        <v>38</v>
      </c>
      <c r="B28" s="2">
        <v>70.599999999999994</v>
      </c>
    </row>
    <row r="29" spans="1:2" x14ac:dyDescent="0.35">
      <c r="A29" t="s">
        <v>39</v>
      </c>
      <c r="B29" s="2">
        <v>56.5</v>
      </c>
    </row>
    <row r="30" spans="1:2" x14ac:dyDescent="0.35">
      <c r="A30" t="s">
        <v>40</v>
      </c>
      <c r="B30" s="2">
        <v>40.5</v>
      </c>
    </row>
    <row r="31" spans="1:2" x14ac:dyDescent="0.35">
      <c r="A31" t="s">
        <v>41</v>
      </c>
      <c r="B31" s="2">
        <v>40.6</v>
      </c>
    </row>
    <row r="32" spans="1:2" x14ac:dyDescent="0.35">
      <c r="A32" t="s">
        <v>42</v>
      </c>
      <c r="B32" s="2">
        <v>29.8</v>
      </c>
    </row>
    <row r="33" spans="1:2" x14ac:dyDescent="0.35">
      <c r="A33" t="s">
        <v>43</v>
      </c>
      <c r="B33" s="2" t="s">
        <v>766</v>
      </c>
    </row>
    <row r="34" spans="1:2" x14ac:dyDescent="0.35">
      <c r="A34" t="s">
        <v>44</v>
      </c>
      <c r="B34" s="2" t="s">
        <v>523</v>
      </c>
    </row>
    <row r="35" spans="1:2" x14ac:dyDescent="0.35">
      <c r="A35" t="s">
        <v>45</v>
      </c>
      <c r="B35" s="2">
        <v>53.5</v>
      </c>
    </row>
    <row r="36" spans="1:2" x14ac:dyDescent="0.35">
      <c r="A36" t="s">
        <v>46</v>
      </c>
      <c r="B36" s="2">
        <v>15</v>
      </c>
    </row>
    <row r="37" spans="1:2" x14ac:dyDescent="0.35">
      <c r="A37" t="s">
        <v>47</v>
      </c>
      <c r="B37" s="2">
        <v>53.5</v>
      </c>
    </row>
    <row r="38" spans="1:2" x14ac:dyDescent="0.35">
      <c r="A38" t="s">
        <v>48</v>
      </c>
      <c r="B38" s="2">
        <v>-1.4</v>
      </c>
    </row>
    <row r="39" spans="1:2" x14ac:dyDescent="0.35">
      <c r="A39" t="s">
        <v>49</v>
      </c>
      <c r="B39" s="2">
        <v>34</v>
      </c>
    </row>
    <row r="40" spans="1:2" x14ac:dyDescent="0.35">
      <c r="A40" t="s">
        <v>50</v>
      </c>
      <c r="B40" s="2">
        <v>34</v>
      </c>
    </row>
    <row r="41" spans="1:2" x14ac:dyDescent="0.35">
      <c r="A41" t="s">
        <v>51</v>
      </c>
      <c r="B41" s="2" t="s">
        <v>721</v>
      </c>
    </row>
    <row r="42" spans="1:2" x14ac:dyDescent="0.35">
      <c r="A42" t="s">
        <v>52</v>
      </c>
      <c r="B42" s="2">
        <v>32</v>
      </c>
    </row>
    <row r="43" spans="1:2" x14ac:dyDescent="0.35">
      <c r="A43" t="s">
        <v>53</v>
      </c>
      <c r="B43" s="2" t="s">
        <v>413</v>
      </c>
    </row>
    <row r="44" spans="1:2" x14ac:dyDescent="0.35">
      <c r="A44" t="s">
        <v>54</v>
      </c>
      <c r="B44" s="2">
        <v>34</v>
      </c>
    </row>
    <row r="45" spans="1:2" x14ac:dyDescent="0.35">
      <c r="A45" t="s">
        <v>55</v>
      </c>
      <c r="B45" s="2">
        <v>22</v>
      </c>
    </row>
    <row r="46" spans="1:2" x14ac:dyDescent="0.35">
      <c r="A46" t="s">
        <v>56</v>
      </c>
      <c r="B46" s="2">
        <v>39</v>
      </c>
    </row>
    <row r="47" spans="1:2" x14ac:dyDescent="0.35">
      <c r="A47" t="s">
        <v>57</v>
      </c>
      <c r="B47" s="2">
        <v>19</v>
      </c>
    </row>
    <row r="48" spans="1:2" x14ac:dyDescent="0.35">
      <c r="A48" t="s">
        <v>58</v>
      </c>
      <c r="B48" s="2">
        <v>90</v>
      </c>
    </row>
    <row r="49" spans="1:2" x14ac:dyDescent="0.35">
      <c r="A49" t="s">
        <v>59</v>
      </c>
      <c r="B49" s="2">
        <v>81</v>
      </c>
    </row>
    <row r="50" spans="1:2" x14ac:dyDescent="0.35">
      <c r="A50" t="s">
        <v>60</v>
      </c>
      <c r="B50" s="2" t="s">
        <v>139</v>
      </c>
    </row>
    <row r="51" spans="1:2" x14ac:dyDescent="0.35">
      <c r="A51" t="s">
        <v>61</v>
      </c>
      <c r="B51" s="2">
        <v>93</v>
      </c>
    </row>
    <row r="52" spans="1:2" x14ac:dyDescent="0.35">
      <c r="A52" t="s">
        <v>62</v>
      </c>
      <c r="B52" s="2" t="s">
        <v>722</v>
      </c>
    </row>
    <row r="53" spans="1:2" x14ac:dyDescent="0.35">
      <c r="A53" t="s">
        <v>63</v>
      </c>
      <c r="B53" s="2">
        <v>93</v>
      </c>
    </row>
    <row r="54" spans="1:2" x14ac:dyDescent="0.35">
      <c r="A54" t="s">
        <v>64</v>
      </c>
      <c r="B54" s="2">
        <v>32</v>
      </c>
    </row>
    <row r="55" spans="1:2" x14ac:dyDescent="0.35">
      <c r="A55" t="s">
        <v>65</v>
      </c>
      <c r="B55" s="2">
        <v>96</v>
      </c>
    </row>
    <row r="56" spans="1:2" x14ac:dyDescent="0.35">
      <c r="A56" t="s">
        <v>66</v>
      </c>
      <c r="B56" s="2">
        <v>32</v>
      </c>
    </row>
    <row r="57" spans="1:2" x14ac:dyDescent="0.35">
      <c r="A57" t="s">
        <v>67</v>
      </c>
      <c r="B57" s="2">
        <v>30.113</v>
      </c>
    </row>
    <row r="58" spans="1:2" x14ac:dyDescent="0.35">
      <c r="A58" t="s">
        <v>68</v>
      </c>
      <c r="B58" s="2" t="s">
        <v>569</v>
      </c>
    </row>
    <row r="59" spans="1:2" x14ac:dyDescent="0.35">
      <c r="A59" t="s">
        <v>69</v>
      </c>
      <c r="B59" s="2">
        <v>30.058</v>
      </c>
    </row>
    <row r="60" spans="1:2" x14ac:dyDescent="0.35">
      <c r="A60" t="s">
        <v>70</v>
      </c>
      <c r="B60" s="2">
        <v>30.148</v>
      </c>
    </row>
    <row r="61" spans="1:2" x14ac:dyDescent="0.35">
      <c r="A61" t="s">
        <v>71</v>
      </c>
      <c r="B61" s="2" t="s">
        <v>708</v>
      </c>
    </row>
    <row r="62" spans="1:2" x14ac:dyDescent="0.35">
      <c r="A62" t="s">
        <v>72</v>
      </c>
      <c r="B62" s="2">
        <v>29.498000000000001</v>
      </c>
    </row>
    <row r="63" spans="1:2" x14ac:dyDescent="0.35">
      <c r="A63" t="s">
        <v>73</v>
      </c>
      <c r="B63" s="2">
        <v>30.35</v>
      </c>
    </row>
    <row r="64" spans="1:2" x14ac:dyDescent="0.35">
      <c r="A64" t="s">
        <v>74</v>
      </c>
      <c r="B64" s="2" t="s">
        <v>723</v>
      </c>
    </row>
    <row r="65" spans="1:2" x14ac:dyDescent="0.35">
      <c r="A65" t="s">
        <v>75</v>
      </c>
      <c r="B65" s="2">
        <v>29.129000000000001</v>
      </c>
    </row>
    <row r="66" spans="1:2" x14ac:dyDescent="0.35">
      <c r="A66" t="s">
        <v>76</v>
      </c>
      <c r="B66" s="2">
        <v>30.835999999999999</v>
      </c>
    </row>
    <row r="67" spans="1:2" x14ac:dyDescent="0.35">
      <c r="A67" t="s">
        <v>77</v>
      </c>
      <c r="B67" s="2">
        <v>0</v>
      </c>
    </row>
    <row r="68" spans="1:2" x14ac:dyDescent="0.35">
      <c r="A68" t="s">
        <v>78</v>
      </c>
      <c r="B68" s="2">
        <v>0</v>
      </c>
    </row>
    <row r="69" spans="1:2" x14ac:dyDescent="0.35">
      <c r="A69" t="s">
        <v>79</v>
      </c>
      <c r="B69" s="2">
        <v>6</v>
      </c>
    </row>
    <row r="70" spans="1:2" x14ac:dyDescent="0.35">
      <c r="A70" t="s">
        <v>80</v>
      </c>
      <c r="B70" s="2" t="s">
        <v>477</v>
      </c>
    </row>
    <row r="71" spans="1:2" x14ac:dyDescent="0.35">
      <c r="A71" t="s">
        <v>81</v>
      </c>
      <c r="B71" s="2">
        <v>35</v>
      </c>
    </row>
    <row r="72" spans="1:2" x14ac:dyDescent="0.35">
      <c r="A72" t="s">
        <v>82</v>
      </c>
      <c r="B72" s="2">
        <v>37</v>
      </c>
    </row>
    <row r="73" spans="1:2" x14ac:dyDescent="0.35">
      <c r="A73" t="s">
        <v>83</v>
      </c>
      <c r="B73" s="2">
        <v>220</v>
      </c>
    </row>
    <row r="74" spans="1:2" x14ac:dyDescent="0.35">
      <c r="A74" t="s">
        <v>84</v>
      </c>
      <c r="B74" s="2" t="s">
        <v>673</v>
      </c>
    </row>
    <row r="75" spans="1:2" x14ac:dyDescent="0.35">
      <c r="A75" t="s">
        <v>85</v>
      </c>
      <c r="B75" s="2">
        <v>40.5</v>
      </c>
    </row>
    <row r="76" spans="1:2" x14ac:dyDescent="0.35">
      <c r="A76" t="s">
        <v>86</v>
      </c>
      <c r="B76" s="2">
        <v>30</v>
      </c>
    </row>
    <row r="77" spans="1:2" x14ac:dyDescent="0.35">
      <c r="A77" t="s">
        <v>87</v>
      </c>
      <c r="B77" s="2" t="s">
        <v>472</v>
      </c>
    </row>
    <row r="78" spans="1:2" x14ac:dyDescent="0.35">
      <c r="A78" t="s">
        <v>88</v>
      </c>
      <c r="B78" s="2">
        <v>15</v>
      </c>
    </row>
    <row r="79" spans="1:2" x14ac:dyDescent="0.35">
      <c r="A79" t="s">
        <v>89</v>
      </c>
      <c r="B79" s="2">
        <v>-1</v>
      </c>
    </row>
    <row r="80" spans="1:2" x14ac:dyDescent="0.35">
      <c r="A80" t="s">
        <v>90</v>
      </c>
      <c r="B80" s="2">
        <v>0</v>
      </c>
    </row>
    <row r="81" spans="1:2" x14ac:dyDescent="0.35">
      <c r="A81" t="s">
        <v>91</v>
      </c>
      <c r="B81" s="2">
        <v>0</v>
      </c>
    </row>
    <row r="82" spans="1:2" x14ac:dyDescent="0.35">
      <c r="A82" t="s">
        <v>92</v>
      </c>
      <c r="B82" s="2">
        <v>0</v>
      </c>
    </row>
    <row r="83" spans="1:2" x14ac:dyDescent="0.35">
      <c r="A83" t="s">
        <v>93</v>
      </c>
      <c r="B83" s="2">
        <v>0</v>
      </c>
    </row>
    <row r="84" spans="1:2" x14ac:dyDescent="0.35">
      <c r="A84" t="s">
        <v>94</v>
      </c>
      <c r="B84" s="2">
        <v>0</v>
      </c>
    </row>
    <row r="85" spans="1:2" x14ac:dyDescent="0.35">
      <c r="A85" t="s">
        <v>95</v>
      </c>
      <c r="B85" s="2">
        <v>0</v>
      </c>
    </row>
    <row r="86" spans="1:2" x14ac:dyDescent="0.35">
      <c r="A86" t="s">
        <v>96</v>
      </c>
      <c r="B86" s="2">
        <v>0</v>
      </c>
    </row>
    <row r="87" spans="1:2" x14ac:dyDescent="0.35">
      <c r="A87" t="s">
        <v>97</v>
      </c>
      <c r="B87" s="2">
        <v>0</v>
      </c>
    </row>
    <row r="88" spans="1:2" x14ac:dyDescent="0.35">
      <c r="A88" t="s">
        <v>98</v>
      </c>
      <c r="B88" s="2">
        <v>10.41</v>
      </c>
    </row>
    <row r="89" spans="1:2" x14ac:dyDescent="0.35">
      <c r="A89" t="s">
        <v>99</v>
      </c>
      <c r="B89" s="2">
        <v>0.11</v>
      </c>
    </row>
    <row r="90" spans="1:2" x14ac:dyDescent="0.35">
      <c r="A90" t="s">
        <v>100</v>
      </c>
      <c r="B90" s="2">
        <v>0.95</v>
      </c>
    </row>
    <row r="91" spans="1:2" x14ac:dyDescent="0.35">
      <c r="A91" t="s">
        <v>101</v>
      </c>
      <c r="B91" s="2">
        <v>0.11</v>
      </c>
    </row>
    <row r="92" spans="1:2" x14ac:dyDescent="0.35">
      <c r="A92" t="s">
        <v>102</v>
      </c>
      <c r="B92" s="2">
        <v>0</v>
      </c>
    </row>
    <row r="93" spans="1:2" x14ac:dyDescent="0.35">
      <c r="A93" t="s">
        <v>103</v>
      </c>
      <c r="B93" s="2">
        <v>0.13</v>
      </c>
    </row>
    <row r="94" spans="1:2" x14ac:dyDescent="0.35">
      <c r="A94" t="s">
        <v>104</v>
      </c>
      <c r="B94" s="2" t="s">
        <v>724</v>
      </c>
    </row>
    <row r="95" spans="1:2" x14ac:dyDescent="0.35">
      <c r="A95" t="s">
        <v>105</v>
      </c>
      <c r="B95" s="2">
        <v>0</v>
      </c>
    </row>
    <row r="96" spans="1:2" x14ac:dyDescent="0.35">
      <c r="A96" t="s">
        <v>106</v>
      </c>
      <c r="B96" s="2">
        <v>2.52</v>
      </c>
    </row>
    <row r="97" spans="1:2" x14ac:dyDescent="0.35">
      <c r="A97" t="s">
        <v>107</v>
      </c>
      <c r="B97" s="2">
        <v>2.52</v>
      </c>
    </row>
    <row r="98" spans="1:2" x14ac:dyDescent="0.35">
      <c r="A98" t="s">
        <v>108</v>
      </c>
      <c r="B98" s="2">
        <v>37.799999999999997</v>
      </c>
    </row>
    <row r="99" spans="1:2" x14ac:dyDescent="0.35">
      <c r="A99" t="s">
        <v>109</v>
      </c>
      <c r="B99" s="2">
        <v>38</v>
      </c>
    </row>
    <row r="100" spans="1:2" x14ac:dyDescent="0.35">
      <c r="A100" t="s">
        <v>110</v>
      </c>
      <c r="B100" s="2" t="s">
        <v>760</v>
      </c>
    </row>
    <row r="101" spans="1:2" x14ac:dyDescent="0.35">
      <c r="A101" t="s">
        <v>111</v>
      </c>
      <c r="B101" s="2">
        <v>26</v>
      </c>
    </row>
    <row r="102" spans="1:2" x14ac:dyDescent="0.35">
      <c r="A102" t="s">
        <v>112</v>
      </c>
      <c r="B102" s="2" t="s">
        <v>412</v>
      </c>
    </row>
    <row r="103" spans="1:2" x14ac:dyDescent="0.35">
      <c r="A103" t="s">
        <v>113</v>
      </c>
      <c r="B103" s="2">
        <v>40</v>
      </c>
    </row>
    <row r="104" spans="1:2" x14ac:dyDescent="0.35">
      <c r="A104" t="s">
        <v>114</v>
      </c>
      <c r="B104" s="2">
        <v>10</v>
      </c>
    </row>
    <row r="105" spans="1:2" x14ac:dyDescent="0.35">
      <c r="A105" t="s">
        <v>115</v>
      </c>
      <c r="B105" s="2">
        <v>41</v>
      </c>
    </row>
    <row r="106" spans="1:2" x14ac:dyDescent="0.35">
      <c r="A106" t="s">
        <v>116</v>
      </c>
      <c r="B106" s="2">
        <v>-6</v>
      </c>
    </row>
    <row r="107" spans="1:2" x14ac:dyDescent="0.35">
      <c r="A107" t="s">
        <v>117</v>
      </c>
      <c r="B107" s="2">
        <v>40</v>
      </c>
    </row>
    <row r="108" spans="1:2" x14ac:dyDescent="0.35">
      <c r="A108" t="s">
        <v>118</v>
      </c>
      <c r="B108" s="2">
        <v>40.4</v>
      </c>
    </row>
    <row r="109" spans="1:2" x14ac:dyDescent="0.35">
      <c r="A109" t="s">
        <v>119</v>
      </c>
      <c r="B109" s="2">
        <v>41</v>
      </c>
    </row>
    <row r="110" spans="1:2" x14ac:dyDescent="0.35">
      <c r="A110" t="s">
        <v>120</v>
      </c>
      <c r="B110" s="2" t="s">
        <v>771</v>
      </c>
    </row>
    <row r="111" spans="1:2" x14ac:dyDescent="0.35">
      <c r="A111" t="s">
        <v>121</v>
      </c>
      <c r="B111" s="2">
        <v>53</v>
      </c>
    </row>
    <row r="112" spans="1:2" x14ac:dyDescent="0.35">
      <c r="A112" t="s">
        <v>122</v>
      </c>
      <c r="B112" s="2">
        <v>53</v>
      </c>
    </row>
    <row r="113" spans="1:2" x14ac:dyDescent="0.35">
      <c r="A113" t="s">
        <v>123</v>
      </c>
      <c r="B113" s="2">
        <v>66.5</v>
      </c>
    </row>
    <row r="114" spans="1:2" x14ac:dyDescent="0.35">
      <c r="A114" t="s">
        <v>124</v>
      </c>
      <c r="B114" s="2">
        <v>40.4</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B120"/>
  <sheetViews>
    <sheetView workbookViewId="0">
      <selection activeCell="C1" sqref="C1"/>
    </sheetView>
  </sheetViews>
  <sheetFormatPr defaultRowHeight="12.75" x14ac:dyDescent="0.35"/>
  <cols>
    <col min="1" max="1" width="35" bestFit="1" customWidth="1"/>
    <col min="2" max="2" width="36.33203125" style="2" bestFit="1" customWidth="1"/>
  </cols>
  <sheetData>
    <row r="1" spans="1:2" x14ac:dyDescent="0.35">
      <c r="A1" t="s">
        <v>7</v>
      </c>
      <c r="B1" s="2" t="s">
        <v>364</v>
      </c>
    </row>
    <row r="2" spans="1:2" x14ac:dyDescent="0.35">
      <c r="A2" t="s">
        <v>9</v>
      </c>
      <c r="B2" s="2" t="s">
        <v>365</v>
      </c>
    </row>
    <row r="3" spans="1:2" x14ac:dyDescent="0.35">
      <c r="A3" t="s">
        <v>10</v>
      </c>
      <c r="B3" s="2" t="s">
        <v>11</v>
      </c>
    </row>
    <row r="4" spans="1:2" x14ac:dyDescent="0.35">
      <c r="A4" t="s">
        <v>12</v>
      </c>
      <c r="B4" s="2" t="s">
        <v>366</v>
      </c>
    </row>
    <row r="5" spans="1:2" x14ac:dyDescent="0.35">
      <c r="A5" t="s">
        <v>13</v>
      </c>
      <c r="B5" s="2" t="s">
        <v>367</v>
      </c>
    </row>
    <row r="6" spans="1:2" x14ac:dyDescent="0.35">
      <c r="A6" t="s">
        <v>14</v>
      </c>
      <c r="B6" s="2" t="s">
        <v>368</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560</v>
      </c>
    </row>
    <row r="14" spans="1:2" x14ac:dyDescent="0.35">
      <c r="A14" t="s">
        <v>22</v>
      </c>
      <c r="B14" s="2" t="s">
        <v>573</v>
      </c>
    </row>
    <row r="15" spans="1:2" x14ac:dyDescent="0.35">
      <c r="A15" t="s">
        <v>23</v>
      </c>
      <c r="B15" s="2" t="s">
        <v>648</v>
      </c>
    </row>
    <row r="16" spans="1:2" x14ac:dyDescent="0.35">
      <c r="A16" t="s">
        <v>24</v>
      </c>
      <c r="B16" s="2" t="s">
        <v>562</v>
      </c>
    </row>
    <row r="17" spans="1:2" x14ac:dyDescent="0.35">
      <c r="A17" t="s">
        <v>25</v>
      </c>
      <c r="B17" s="2">
        <v>13.8</v>
      </c>
    </row>
    <row r="18" spans="1:2" x14ac:dyDescent="0.35">
      <c r="A18" t="s">
        <v>26</v>
      </c>
      <c r="B18" s="2" t="s">
        <v>27</v>
      </c>
    </row>
    <row r="19" spans="1:2" x14ac:dyDescent="0.35">
      <c r="A19" t="s">
        <v>28</v>
      </c>
      <c r="B19" s="2">
        <v>8.0199999999999994E-2</v>
      </c>
    </row>
    <row r="20" spans="1:2" x14ac:dyDescent="0.35">
      <c r="A20" t="s">
        <v>29</v>
      </c>
      <c r="B20" s="2" t="s">
        <v>30</v>
      </c>
    </row>
    <row r="21" spans="1:2" x14ac:dyDescent="0.35">
      <c r="A21" t="s">
        <v>31</v>
      </c>
      <c r="B21" s="2">
        <v>71.900000000000006</v>
      </c>
    </row>
    <row r="22" spans="1:2" x14ac:dyDescent="0.35">
      <c r="A22" t="s">
        <v>32</v>
      </c>
      <c r="B22" s="2">
        <v>71.900000000000006</v>
      </c>
    </row>
    <row r="23" spans="1:2" x14ac:dyDescent="0.35">
      <c r="A23" t="s">
        <v>33</v>
      </c>
      <c r="B23" s="2" t="s">
        <v>676</v>
      </c>
    </row>
    <row r="24" spans="1:2" x14ac:dyDescent="0.35">
      <c r="A24" t="s">
        <v>34</v>
      </c>
      <c r="B24" s="2">
        <v>68.8</v>
      </c>
    </row>
    <row r="25" spans="1:2" x14ac:dyDescent="0.35">
      <c r="A25" t="s">
        <v>35</v>
      </c>
      <c r="B25" s="2" t="s">
        <v>487</v>
      </c>
    </row>
    <row r="26" spans="1:2" x14ac:dyDescent="0.35">
      <c r="A26" t="s">
        <v>36</v>
      </c>
      <c r="B26" s="2">
        <v>77.400000000000006</v>
      </c>
    </row>
    <row r="27" spans="1:2" x14ac:dyDescent="0.35">
      <c r="A27" t="s">
        <v>37</v>
      </c>
      <c r="B27" s="2">
        <v>66.8</v>
      </c>
    </row>
    <row r="28" spans="1:2" x14ac:dyDescent="0.35">
      <c r="A28" t="s">
        <v>38</v>
      </c>
      <c r="B28" s="2">
        <v>77.599999999999994</v>
      </c>
    </row>
    <row r="29" spans="1:2" x14ac:dyDescent="0.35">
      <c r="A29" t="s">
        <v>39</v>
      </c>
      <c r="B29" s="2">
        <v>63.4</v>
      </c>
    </row>
    <row r="30" spans="1:2" x14ac:dyDescent="0.35">
      <c r="A30" t="s">
        <v>40</v>
      </c>
      <c r="B30" s="2">
        <v>37.1</v>
      </c>
    </row>
    <row r="31" spans="1:2" x14ac:dyDescent="0.35">
      <c r="A31" t="s">
        <v>41</v>
      </c>
      <c r="B31" s="2">
        <v>37.1</v>
      </c>
    </row>
    <row r="32" spans="1:2" x14ac:dyDescent="0.35">
      <c r="A32" t="s">
        <v>42</v>
      </c>
      <c r="B32" s="2">
        <v>23.6</v>
      </c>
    </row>
    <row r="33" spans="1:2" x14ac:dyDescent="0.35">
      <c r="A33" t="s">
        <v>43</v>
      </c>
      <c r="B33" s="2" t="s">
        <v>771</v>
      </c>
    </row>
    <row r="34" spans="1:2" x14ac:dyDescent="0.35">
      <c r="A34" t="s">
        <v>44</v>
      </c>
      <c r="B34" s="2" t="s">
        <v>500</v>
      </c>
    </row>
    <row r="35" spans="1:2" x14ac:dyDescent="0.35">
      <c r="A35" t="s">
        <v>45</v>
      </c>
      <c r="B35" s="2">
        <v>52.6</v>
      </c>
    </row>
    <row r="36" spans="1:2" x14ac:dyDescent="0.35">
      <c r="A36" t="s">
        <v>46</v>
      </c>
      <c r="B36" s="2">
        <v>3.6</v>
      </c>
    </row>
    <row r="37" spans="1:2" x14ac:dyDescent="0.35">
      <c r="A37" t="s">
        <v>47</v>
      </c>
      <c r="B37" s="2">
        <v>52.6</v>
      </c>
    </row>
    <row r="38" spans="1:2" x14ac:dyDescent="0.35">
      <c r="A38" t="s">
        <v>48</v>
      </c>
      <c r="B38" s="2">
        <v>-22.6</v>
      </c>
    </row>
    <row r="39" spans="1:2" x14ac:dyDescent="0.35">
      <c r="A39" t="s">
        <v>49</v>
      </c>
      <c r="B39" s="2">
        <v>20</v>
      </c>
    </row>
    <row r="40" spans="1:2" x14ac:dyDescent="0.35">
      <c r="A40" t="s">
        <v>50</v>
      </c>
      <c r="B40" s="2">
        <v>20</v>
      </c>
    </row>
    <row r="41" spans="1:2" x14ac:dyDescent="0.35">
      <c r="A41" t="s">
        <v>51</v>
      </c>
      <c r="B41" s="2" t="s">
        <v>677</v>
      </c>
    </row>
    <row r="42" spans="1:2" x14ac:dyDescent="0.35">
      <c r="A42" t="s">
        <v>52</v>
      </c>
      <c r="B42" s="2">
        <v>19</v>
      </c>
    </row>
    <row r="43" spans="1:2" x14ac:dyDescent="0.35">
      <c r="A43" t="s">
        <v>53</v>
      </c>
      <c r="B43" s="2" t="s">
        <v>413</v>
      </c>
    </row>
    <row r="44" spans="1:2" x14ac:dyDescent="0.35">
      <c r="A44" t="s">
        <v>54</v>
      </c>
      <c r="B44" s="2">
        <v>23</v>
      </c>
    </row>
    <row r="45" spans="1:2" x14ac:dyDescent="0.35">
      <c r="A45" t="s">
        <v>55</v>
      </c>
      <c r="B45" s="2">
        <v>14</v>
      </c>
    </row>
    <row r="46" spans="1:2" x14ac:dyDescent="0.35">
      <c r="A46" t="s">
        <v>56</v>
      </c>
      <c r="B46" s="2">
        <v>25</v>
      </c>
    </row>
    <row r="47" spans="1:2" x14ac:dyDescent="0.35">
      <c r="A47" t="s">
        <v>57</v>
      </c>
      <c r="B47" s="2">
        <v>9</v>
      </c>
    </row>
    <row r="48" spans="1:2" x14ac:dyDescent="0.35">
      <c r="A48" t="s">
        <v>58</v>
      </c>
      <c r="B48" s="2">
        <v>71</v>
      </c>
    </row>
    <row r="49" spans="1:2" x14ac:dyDescent="0.35">
      <c r="A49" t="s">
        <v>59</v>
      </c>
      <c r="B49" s="2">
        <v>70</v>
      </c>
    </row>
    <row r="50" spans="1:2" x14ac:dyDescent="0.35">
      <c r="A50" t="s">
        <v>60</v>
      </c>
      <c r="B50" s="2" t="s">
        <v>545</v>
      </c>
    </row>
    <row r="51" spans="1:2" x14ac:dyDescent="0.35">
      <c r="A51" t="s">
        <v>61</v>
      </c>
      <c r="B51" s="2">
        <v>92</v>
      </c>
    </row>
    <row r="52" spans="1:2" x14ac:dyDescent="0.35">
      <c r="A52" t="s">
        <v>62</v>
      </c>
      <c r="B52" s="2" t="s">
        <v>519</v>
      </c>
    </row>
    <row r="53" spans="1:2" x14ac:dyDescent="0.35">
      <c r="A53" t="s">
        <v>63</v>
      </c>
      <c r="B53" s="2">
        <v>94</v>
      </c>
    </row>
    <row r="54" spans="1:2" x14ac:dyDescent="0.35">
      <c r="A54" t="s">
        <v>64</v>
      </c>
      <c r="B54" s="2">
        <v>40</v>
      </c>
    </row>
    <row r="55" spans="1:2" x14ac:dyDescent="0.35">
      <c r="A55" t="s">
        <v>65</v>
      </c>
      <c r="B55" s="2">
        <v>97</v>
      </c>
    </row>
    <row r="56" spans="1:2" x14ac:dyDescent="0.35">
      <c r="A56" t="s">
        <v>66</v>
      </c>
      <c r="B56" s="2">
        <v>35</v>
      </c>
    </row>
    <row r="57" spans="1:2" x14ac:dyDescent="0.35">
      <c r="A57" t="s">
        <v>67</v>
      </c>
      <c r="B57" s="2">
        <v>30.212</v>
      </c>
    </row>
    <row r="58" spans="1:2" x14ac:dyDescent="0.35">
      <c r="A58" t="s">
        <v>68</v>
      </c>
      <c r="B58" s="2" t="s">
        <v>579</v>
      </c>
    </row>
    <row r="59" spans="1:2" x14ac:dyDescent="0.35">
      <c r="A59" t="s">
        <v>69</v>
      </c>
      <c r="B59" s="2">
        <v>30.164000000000001</v>
      </c>
    </row>
    <row r="60" spans="1:2" x14ac:dyDescent="0.35">
      <c r="A60" t="s">
        <v>70</v>
      </c>
      <c r="B60" s="2">
        <v>30.227</v>
      </c>
    </row>
    <row r="61" spans="1:2" x14ac:dyDescent="0.35">
      <c r="A61" t="s">
        <v>71</v>
      </c>
      <c r="B61" s="2" t="s">
        <v>616</v>
      </c>
    </row>
    <row r="62" spans="1:2" x14ac:dyDescent="0.35">
      <c r="A62" t="s">
        <v>72</v>
      </c>
      <c r="B62" s="2">
        <v>29.492999999999999</v>
      </c>
    </row>
    <row r="63" spans="1:2" x14ac:dyDescent="0.35">
      <c r="A63" t="s">
        <v>73</v>
      </c>
      <c r="B63" s="2">
        <v>30.477</v>
      </c>
    </row>
    <row r="64" spans="1:2" x14ac:dyDescent="0.35">
      <c r="A64" t="s">
        <v>74</v>
      </c>
      <c r="B64" s="2" t="s">
        <v>417</v>
      </c>
    </row>
    <row r="65" spans="1:2" x14ac:dyDescent="0.35">
      <c r="A65" t="s">
        <v>75</v>
      </c>
      <c r="B65" s="2">
        <v>29.2</v>
      </c>
    </row>
    <row r="66" spans="1:2" x14ac:dyDescent="0.35">
      <c r="A66" t="s">
        <v>76</v>
      </c>
      <c r="B66" s="2">
        <v>31.018000000000001</v>
      </c>
    </row>
    <row r="67" spans="1:2" x14ac:dyDescent="0.35">
      <c r="A67" t="s">
        <v>77</v>
      </c>
      <c r="B67" s="2">
        <v>1</v>
      </c>
    </row>
    <row r="68" spans="1:2" x14ac:dyDescent="0.35">
      <c r="A68" t="s">
        <v>78</v>
      </c>
      <c r="B68" s="2">
        <v>0</v>
      </c>
    </row>
    <row r="69" spans="1:2" x14ac:dyDescent="0.35">
      <c r="A69" t="s">
        <v>79</v>
      </c>
      <c r="B69" s="2">
        <v>9</v>
      </c>
    </row>
    <row r="70" spans="1:2" x14ac:dyDescent="0.35">
      <c r="A70" t="s">
        <v>80</v>
      </c>
      <c r="B70" s="2" t="s">
        <v>678</v>
      </c>
    </row>
    <row r="71" spans="1:2" x14ac:dyDescent="0.35">
      <c r="A71" t="s">
        <v>81</v>
      </c>
      <c r="B71" s="2">
        <v>47</v>
      </c>
    </row>
    <row r="72" spans="1:2" x14ac:dyDescent="0.35">
      <c r="A72" t="s">
        <v>82</v>
      </c>
      <c r="B72" s="2">
        <v>47</v>
      </c>
    </row>
    <row r="73" spans="1:2" x14ac:dyDescent="0.35">
      <c r="A73" t="s">
        <v>83</v>
      </c>
      <c r="B73" s="2">
        <v>228</v>
      </c>
    </row>
    <row r="74" spans="1:2" x14ac:dyDescent="0.35">
      <c r="A74" t="s">
        <v>84</v>
      </c>
      <c r="B74" s="2" t="s">
        <v>673</v>
      </c>
    </row>
    <row r="75" spans="1:2" x14ac:dyDescent="0.35">
      <c r="A75" t="s">
        <v>85</v>
      </c>
      <c r="B75" s="2">
        <v>37.1</v>
      </c>
    </row>
    <row r="76" spans="1:2" x14ac:dyDescent="0.35">
      <c r="A76" t="s">
        <v>86</v>
      </c>
      <c r="B76" s="2">
        <v>21</v>
      </c>
    </row>
    <row r="77" spans="1:2" x14ac:dyDescent="0.35">
      <c r="A77" t="s">
        <v>87</v>
      </c>
      <c r="B77" s="2" t="s">
        <v>679</v>
      </c>
    </row>
    <row r="78" spans="1:2" x14ac:dyDescent="0.35">
      <c r="A78" t="s">
        <v>88</v>
      </c>
      <c r="B78" s="2">
        <v>0</v>
      </c>
    </row>
    <row r="79" spans="1:2" x14ac:dyDescent="0.35">
      <c r="A79" t="s">
        <v>89</v>
      </c>
      <c r="B79" s="2">
        <v>-28</v>
      </c>
    </row>
    <row r="80" spans="1:2" x14ac:dyDescent="0.35">
      <c r="A80" t="s">
        <v>90</v>
      </c>
      <c r="B80" s="2">
        <v>1</v>
      </c>
    </row>
    <row r="81" spans="1:2" x14ac:dyDescent="0.35">
      <c r="A81" t="s">
        <v>91</v>
      </c>
      <c r="B81" s="2">
        <v>0.6</v>
      </c>
    </row>
    <row r="82" spans="1:2" x14ac:dyDescent="0.35">
      <c r="A82" t="s">
        <v>92</v>
      </c>
      <c r="B82" s="2">
        <v>0.2</v>
      </c>
    </row>
    <row r="83" spans="1:2" x14ac:dyDescent="0.35">
      <c r="A83" t="s">
        <v>93</v>
      </c>
      <c r="B83" s="2">
        <v>0.1</v>
      </c>
    </row>
    <row r="84" spans="1:2" x14ac:dyDescent="0.35">
      <c r="A84" t="s">
        <v>94</v>
      </c>
      <c r="B84" s="2">
        <v>2</v>
      </c>
    </row>
    <row r="85" spans="1:2" x14ac:dyDescent="0.35">
      <c r="A85" t="s">
        <v>95</v>
      </c>
      <c r="B85" s="2">
        <v>2</v>
      </c>
    </row>
    <row r="86" spans="1:2" x14ac:dyDescent="0.35">
      <c r="A86" t="s">
        <v>96</v>
      </c>
      <c r="B86" s="2">
        <v>2</v>
      </c>
    </row>
    <row r="87" spans="1:2" x14ac:dyDescent="0.35">
      <c r="A87" t="s">
        <v>97</v>
      </c>
      <c r="B87" s="2">
        <v>2</v>
      </c>
    </row>
    <row r="88" spans="1:2" x14ac:dyDescent="0.35">
      <c r="A88" t="s">
        <v>98</v>
      </c>
      <c r="B88" s="2">
        <v>10.119999999999999</v>
      </c>
    </row>
    <row r="89" spans="1:2" x14ac:dyDescent="0.35">
      <c r="A89" t="s">
        <v>99</v>
      </c>
      <c r="B89" s="2">
        <v>0.09</v>
      </c>
    </row>
    <row r="90" spans="1:2" x14ac:dyDescent="0.35">
      <c r="A90" t="s">
        <v>100</v>
      </c>
      <c r="B90" s="2">
        <v>1.42</v>
      </c>
    </row>
    <row r="91" spans="1:2" x14ac:dyDescent="0.35">
      <c r="A91" t="s">
        <v>101</v>
      </c>
      <c r="B91" s="2">
        <v>0.9</v>
      </c>
    </row>
    <row r="92" spans="1:2" x14ac:dyDescent="0.35">
      <c r="A92" t="s">
        <v>102</v>
      </c>
      <c r="B92" s="2">
        <v>0</v>
      </c>
    </row>
    <row r="93" spans="1:2" x14ac:dyDescent="0.35">
      <c r="A93" t="s">
        <v>103</v>
      </c>
      <c r="B93" s="2">
        <v>0.1</v>
      </c>
    </row>
    <row r="94" spans="1:2" x14ac:dyDescent="0.35">
      <c r="A94" t="s">
        <v>104</v>
      </c>
      <c r="B94" s="2" t="s">
        <v>526</v>
      </c>
    </row>
    <row r="95" spans="1:2" x14ac:dyDescent="0.35">
      <c r="A95" t="s">
        <v>105</v>
      </c>
      <c r="B95" s="2">
        <v>0</v>
      </c>
    </row>
    <row r="96" spans="1:2" x14ac:dyDescent="0.35">
      <c r="A96" t="s">
        <v>106</v>
      </c>
      <c r="B96" s="2">
        <v>1.77</v>
      </c>
    </row>
    <row r="97" spans="1:2" x14ac:dyDescent="0.35">
      <c r="A97" t="s">
        <v>107</v>
      </c>
      <c r="B97" s="2">
        <v>82.29</v>
      </c>
    </row>
    <row r="98" spans="1:2" x14ac:dyDescent="0.35">
      <c r="A98" t="s">
        <v>108</v>
      </c>
      <c r="B98" s="2">
        <v>28.6</v>
      </c>
    </row>
    <row r="99" spans="1:2" x14ac:dyDescent="0.35">
      <c r="A99" t="s">
        <v>109</v>
      </c>
      <c r="B99" s="2">
        <v>28</v>
      </c>
    </row>
    <row r="100" spans="1:2" x14ac:dyDescent="0.35">
      <c r="A100" t="s">
        <v>110</v>
      </c>
      <c r="B100" s="2" t="s">
        <v>748</v>
      </c>
    </row>
    <row r="101" spans="1:2" x14ac:dyDescent="0.35">
      <c r="A101" t="s">
        <v>111</v>
      </c>
      <c r="B101" s="2">
        <v>17</v>
      </c>
    </row>
    <row r="102" spans="1:2" x14ac:dyDescent="0.35">
      <c r="A102" t="s">
        <v>112</v>
      </c>
      <c r="B102" s="2" t="s">
        <v>139</v>
      </c>
    </row>
    <row r="103" spans="1:2" x14ac:dyDescent="0.35">
      <c r="A103" t="s">
        <v>113</v>
      </c>
      <c r="B103" s="2">
        <v>38</v>
      </c>
    </row>
    <row r="104" spans="1:2" x14ac:dyDescent="0.35">
      <c r="A104" t="s">
        <v>114</v>
      </c>
      <c r="B104" s="2">
        <v>0</v>
      </c>
    </row>
    <row r="105" spans="1:2" x14ac:dyDescent="0.35">
      <c r="A105" t="s">
        <v>115</v>
      </c>
      <c r="B105" s="2">
        <v>38</v>
      </c>
    </row>
    <row r="106" spans="1:2" x14ac:dyDescent="0.35">
      <c r="A106" t="s">
        <v>116</v>
      </c>
      <c r="B106" s="2">
        <v>-27</v>
      </c>
    </row>
    <row r="107" spans="1:2" x14ac:dyDescent="0.35">
      <c r="A107" t="s">
        <v>117</v>
      </c>
      <c r="B107" s="2">
        <v>28.6</v>
      </c>
    </row>
    <row r="108" spans="1:2" x14ac:dyDescent="0.35">
      <c r="A108" t="s">
        <v>118</v>
      </c>
      <c r="B108" s="2">
        <v>36.5</v>
      </c>
    </row>
    <row r="109" spans="1:2" x14ac:dyDescent="0.35">
      <c r="A109" t="s">
        <v>119</v>
      </c>
      <c r="B109" s="2">
        <v>36</v>
      </c>
    </row>
    <row r="110" spans="1:2" x14ac:dyDescent="0.35">
      <c r="A110" t="s">
        <v>120</v>
      </c>
      <c r="B110" s="2" t="s">
        <v>773</v>
      </c>
    </row>
    <row r="111" spans="1:2" x14ac:dyDescent="0.35">
      <c r="A111" t="s">
        <v>121</v>
      </c>
      <c r="B111" s="2">
        <v>51</v>
      </c>
    </row>
    <row r="112" spans="1:2" x14ac:dyDescent="0.35">
      <c r="A112" t="s">
        <v>122</v>
      </c>
      <c r="B112" s="2">
        <v>51</v>
      </c>
    </row>
    <row r="113" spans="1:2" x14ac:dyDescent="0.35">
      <c r="A113" t="s">
        <v>123</v>
      </c>
      <c r="B113" s="2">
        <v>68.3</v>
      </c>
    </row>
    <row r="114" spans="1:2" x14ac:dyDescent="0.35">
      <c r="A114" t="s">
        <v>124</v>
      </c>
      <c r="B114" s="2">
        <v>36.5</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193</v>
      </c>
    </row>
    <row r="2" spans="1:2" x14ac:dyDescent="0.35">
      <c r="A2" t="s">
        <v>9</v>
      </c>
      <c r="B2" s="2" t="s">
        <v>471</v>
      </c>
    </row>
    <row r="3" spans="1:2" x14ac:dyDescent="0.35">
      <c r="A3" t="s">
        <v>10</v>
      </c>
      <c r="B3" s="2" t="s">
        <v>11</v>
      </c>
    </row>
    <row r="4" spans="1:2" x14ac:dyDescent="0.35">
      <c r="A4" t="s">
        <v>12</v>
      </c>
      <c r="B4" s="2" t="s">
        <v>194</v>
      </c>
    </row>
    <row r="5" spans="1:2" x14ac:dyDescent="0.35">
      <c r="A5" t="s">
        <v>13</v>
      </c>
      <c r="B5" s="2" t="s">
        <v>195</v>
      </c>
    </row>
    <row r="6" spans="1:2" x14ac:dyDescent="0.35">
      <c r="A6" t="s">
        <v>14</v>
      </c>
      <c r="B6" s="2" t="s">
        <v>138</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560</v>
      </c>
    </row>
    <row r="14" spans="1:2" x14ac:dyDescent="0.35">
      <c r="A14" t="s">
        <v>22</v>
      </c>
      <c r="B14" s="2" t="s">
        <v>573</v>
      </c>
    </row>
    <row r="15" spans="1:2" x14ac:dyDescent="0.35">
      <c r="A15" t="s">
        <v>23</v>
      </c>
      <c r="B15" s="2" t="s">
        <v>534</v>
      </c>
    </row>
    <row r="16" spans="1:2" x14ac:dyDescent="0.35">
      <c r="A16" t="s">
        <v>24</v>
      </c>
      <c r="B16" s="2" t="s">
        <v>562</v>
      </c>
    </row>
    <row r="17" spans="1:2" x14ac:dyDescent="0.35">
      <c r="A17" t="s">
        <v>25</v>
      </c>
      <c r="B17" s="2">
        <v>19</v>
      </c>
    </row>
    <row r="18" spans="1:2" x14ac:dyDescent="0.35">
      <c r="A18" t="s">
        <v>26</v>
      </c>
      <c r="B18" s="2" t="s">
        <v>27</v>
      </c>
    </row>
    <row r="19" spans="1:2" x14ac:dyDescent="0.35">
      <c r="A19" t="s">
        <v>28</v>
      </c>
      <c r="B19" s="2">
        <v>7.8899999999999998E-2</v>
      </c>
    </row>
    <row r="20" spans="1:2" x14ac:dyDescent="0.35">
      <c r="A20" t="s">
        <v>29</v>
      </c>
      <c r="B20" s="2" t="s">
        <v>30</v>
      </c>
    </row>
    <row r="21" spans="1:2" x14ac:dyDescent="0.35">
      <c r="A21" t="s">
        <v>31</v>
      </c>
      <c r="B21" s="2">
        <v>75.7</v>
      </c>
    </row>
    <row r="22" spans="1:2" x14ac:dyDescent="0.35">
      <c r="A22" t="s">
        <v>32</v>
      </c>
      <c r="B22" s="2">
        <v>75.7</v>
      </c>
    </row>
    <row r="23" spans="1:2" x14ac:dyDescent="0.35">
      <c r="A23" t="s">
        <v>33</v>
      </c>
      <c r="B23" s="2" t="s">
        <v>766</v>
      </c>
    </row>
    <row r="24" spans="1:2" x14ac:dyDescent="0.35">
      <c r="A24" t="s">
        <v>34</v>
      </c>
      <c r="B24" s="2">
        <v>73.900000000000006</v>
      </c>
    </row>
    <row r="25" spans="1:2" x14ac:dyDescent="0.35">
      <c r="A25" t="s">
        <v>35</v>
      </c>
      <c r="B25" s="2" t="s">
        <v>680</v>
      </c>
    </row>
    <row r="26" spans="1:2" x14ac:dyDescent="0.35">
      <c r="A26" t="s">
        <v>36</v>
      </c>
      <c r="B26" s="2">
        <v>76.2</v>
      </c>
    </row>
    <row r="27" spans="1:2" x14ac:dyDescent="0.35">
      <c r="A27" t="s">
        <v>37</v>
      </c>
      <c r="B27" s="2">
        <v>70.8</v>
      </c>
    </row>
    <row r="28" spans="1:2" x14ac:dyDescent="0.35">
      <c r="A28" t="s">
        <v>38</v>
      </c>
      <c r="B28" s="2">
        <v>76.400000000000006</v>
      </c>
    </row>
    <row r="29" spans="1:2" x14ac:dyDescent="0.35">
      <c r="A29" t="s">
        <v>39</v>
      </c>
      <c r="B29" s="2">
        <v>67.7</v>
      </c>
    </row>
    <row r="30" spans="1:2" x14ac:dyDescent="0.35">
      <c r="A30" t="s">
        <v>40</v>
      </c>
      <c r="B30" s="2">
        <v>42</v>
      </c>
    </row>
    <row r="31" spans="1:2" x14ac:dyDescent="0.35">
      <c r="A31" t="s">
        <v>41</v>
      </c>
      <c r="B31" s="2">
        <v>42</v>
      </c>
    </row>
    <row r="32" spans="1:2" x14ac:dyDescent="0.35">
      <c r="A32" t="s">
        <v>42</v>
      </c>
      <c r="B32" s="2">
        <v>31.5</v>
      </c>
    </row>
    <row r="33" spans="1:2" x14ac:dyDescent="0.35">
      <c r="A33" t="s">
        <v>43</v>
      </c>
      <c r="B33" s="2" t="s">
        <v>771</v>
      </c>
    </row>
    <row r="34" spans="1:2" x14ac:dyDescent="0.35">
      <c r="A34" t="s">
        <v>44</v>
      </c>
      <c r="B34" s="2" t="s">
        <v>525</v>
      </c>
    </row>
    <row r="35" spans="1:2" x14ac:dyDescent="0.35">
      <c r="A35" t="s">
        <v>45</v>
      </c>
      <c r="B35" s="2">
        <v>53.7</v>
      </c>
    </row>
    <row r="36" spans="1:2" x14ac:dyDescent="0.35">
      <c r="A36" t="s">
        <v>46</v>
      </c>
      <c r="B36" s="2">
        <v>17</v>
      </c>
    </row>
    <row r="37" spans="1:2" x14ac:dyDescent="0.35">
      <c r="A37" t="s">
        <v>47</v>
      </c>
      <c r="B37" s="2">
        <v>53.7</v>
      </c>
    </row>
    <row r="38" spans="1:2" x14ac:dyDescent="0.35">
      <c r="A38" t="s">
        <v>48</v>
      </c>
      <c r="B38" s="2">
        <v>0.1</v>
      </c>
    </row>
    <row r="39" spans="1:2" x14ac:dyDescent="0.35">
      <c r="A39" t="s">
        <v>49</v>
      </c>
      <c r="B39" s="2">
        <v>20</v>
      </c>
    </row>
    <row r="40" spans="1:2" x14ac:dyDescent="0.35">
      <c r="A40" t="s">
        <v>50</v>
      </c>
      <c r="B40" s="2">
        <v>20</v>
      </c>
    </row>
    <row r="41" spans="1:2" x14ac:dyDescent="0.35">
      <c r="A41" t="s">
        <v>51</v>
      </c>
      <c r="B41" s="2" t="s">
        <v>555</v>
      </c>
    </row>
    <row r="42" spans="1:2" x14ac:dyDescent="0.35">
      <c r="A42" t="s">
        <v>52</v>
      </c>
      <c r="B42" s="2">
        <v>17</v>
      </c>
    </row>
    <row r="43" spans="1:2" x14ac:dyDescent="0.35">
      <c r="A43" t="s">
        <v>53</v>
      </c>
      <c r="B43" s="2" t="s">
        <v>413</v>
      </c>
    </row>
    <row r="44" spans="1:2" x14ac:dyDescent="0.35">
      <c r="A44" t="s">
        <v>54</v>
      </c>
      <c r="B44" s="2">
        <v>25</v>
      </c>
    </row>
    <row r="45" spans="1:2" x14ac:dyDescent="0.35">
      <c r="A45" t="s">
        <v>55</v>
      </c>
      <c r="B45" s="2">
        <v>12</v>
      </c>
    </row>
    <row r="46" spans="1:2" x14ac:dyDescent="0.35">
      <c r="A46" t="s">
        <v>56</v>
      </c>
      <c r="B46" s="2">
        <v>29</v>
      </c>
    </row>
    <row r="47" spans="1:2" x14ac:dyDescent="0.35">
      <c r="A47" t="s">
        <v>57</v>
      </c>
      <c r="B47" s="2">
        <v>10</v>
      </c>
    </row>
    <row r="48" spans="1:2" x14ac:dyDescent="0.35">
      <c r="A48" t="s">
        <v>58</v>
      </c>
      <c r="B48" s="2">
        <v>86</v>
      </c>
    </row>
    <row r="49" spans="1:2" x14ac:dyDescent="0.35">
      <c r="A49" t="s">
        <v>59</v>
      </c>
      <c r="B49" s="2">
        <v>72</v>
      </c>
    </row>
    <row r="50" spans="1:2" x14ac:dyDescent="0.35">
      <c r="A50" t="s">
        <v>60</v>
      </c>
      <c r="B50" s="2" t="s">
        <v>681</v>
      </c>
    </row>
    <row r="51" spans="1:2" x14ac:dyDescent="0.35">
      <c r="A51" t="s">
        <v>61</v>
      </c>
      <c r="B51" s="2">
        <v>93</v>
      </c>
    </row>
    <row r="52" spans="1:2" x14ac:dyDescent="0.35">
      <c r="A52" t="s">
        <v>62</v>
      </c>
      <c r="B52" s="2" t="s">
        <v>682</v>
      </c>
    </row>
    <row r="53" spans="1:2" x14ac:dyDescent="0.35">
      <c r="A53" t="s">
        <v>63</v>
      </c>
      <c r="B53" s="2">
        <v>93</v>
      </c>
    </row>
    <row r="54" spans="1:2" x14ac:dyDescent="0.35">
      <c r="A54" t="s">
        <v>64</v>
      </c>
      <c r="B54" s="2">
        <v>35</v>
      </c>
    </row>
    <row r="55" spans="1:2" x14ac:dyDescent="0.35">
      <c r="A55" t="s">
        <v>65</v>
      </c>
      <c r="B55" s="2">
        <v>96</v>
      </c>
    </row>
    <row r="56" spans="1:2" x14ac:dyDescent="0.35">
      <c r="A56" t="s">
        <v>66</v>
      </c>
      <c r="B56" s="2">
        <v>35</v>
      </c>
    </row>
    <row r="57" spans="1:2" x14ac:dyDescent="0.35">
      <c r="A57" t="s">
        <v>67</v>
      </c>
      <c r="B57" s="2">
        <v>30.088999999999999</v>
      </c>
    </row>
    <row r="58" spans="1:2" x14ac:dyDescent="0.35">
      <c r="A58" t="s">
        <v>68</v>
      </c>
      <c r="B58" s="2" t="s">
        <v>569</v>
      </c>
    </row>
    <row r="59" spans="1:2" x14ac:dyDescent="0.35">
      <c r="A59" t="s">
        <v>69</v>
      </c>
      <c r="B59" s="2">
        <v>30.045999999999999</v>
      </c>
    </row>
    <row r="60" spans="1:2" x14ac:dyDescent="0.35">
      <c r="A60" t="s">
        <v>70</v>
      </c>
      <c r="B60" s="2">
        <v>30.126999999999999</v>
      </c>
    </row>
    <row r="61" spans="1:2" x14ac:dyDescent="0.35">
      <c r="A61" t="s">
        <v>71</v>
      </c>
      <c r="B61" s="2" t="s">
        <v>536</v>
      </c>
    </row>
    <row r="62" spans="1:2" x14ac:dyDescent="0.35">
      <c r="A62" t="s">
        <v>72</v>
      </c>
      <c r="B62" s="2">
        <v>29.466999999999999</v>
      </c>
    </row>
    <row r="63" spans="1:2" x14ac:dyDescent="0.35">
      <c r="A63" t="s">
        <v>73</v>
      </c>
      <c r="B63" s="2">
        <v>30.329000000000001</v>
      </c>
    </row>
    <row r="64" spans="1:2" x14ac:dyDescent="0.35">
      <c r="A64" t="s">
        <v>74</v>
      </c>
      <c r="B64" s="2" t="s">
        <v>511</v>
      </c>
    </row>
    <row r="65" spans="1:2" x14ac:dyDescent="0.35">
      <c r="A65" t="s">
        <v>75</v>
      </c>
      <c r="B65" s="2">
        <v>29.125</v>
      </c>
    </row>
    <row r="66" spans="1:2" x14ac:dyDescent="0.35">
      <c r="A66" t="s">
        <v>76</v>
      </c>
      <c r="B66" s="2">
        <v>30.797000000000001</v>
      </c>
    </row>
    <row r="67" spans="1:2" x14ac:dyDescent="0.35">
      <c r="A67" t="s">
        <v>77</v>
      </c>
      <c r="B67" s="2">
        <v>4</v>
      </c>
    </row>
    <row r="68" spans="1:2" x14ac:dyDescent="0.35">
      <c r="A68" t="s">
        <v>78</v>
      </c>
      <c r="B68" s="2">
        <v>1</v>
      </c>
    </row>
    <row r="69" spans="1:2" x14ac:dyDescent="0.35">
      <c r="A69" t="s">
        <v>79</v>
      </c>
      <c r="B69" s="2">
        <v>8</v>
      </c>
    </row>
    <row r="70" spans="1:2" x14ac:dyDescent="0.35">
      <c r="A70" t="s">
        <v>80</v>
      </c>
      <c r="B70" s="2" t="s">
        <v>683</v>
      </c>
    </row>
    <row r="71" spans="1:2" x14ac:dyDescent="0.35">
      <c r="A71" t="s">
        <v>81</v>
      </c>
      <c r="B71" s="2">
        <v>43</v>
      </c>
    </row>
    <row r="72" spans="1:2" x14ac:dyDescent="0.35">
      <c r="A72" t="s">
        <v>82</v>
      </c>
      <c r="B72" s="2">
        <v>43</v>
      </c>
    </row>
    <row r="73" spans="1:2" x14ac:dyDescent="0.35">
      <c r="A73" t="s">
        <v>83</v>
      </c>
      <c r="B73" s="2">
        <v>96</v>
      </c>
    </row>
    <row r="74" spans="1:2" x14ac:dyDescent="0.35">
      <c r="A74" t="s">
        <v>84</v>
      </c>
      <c r="B74" s="2" t="s">
        <v>590</v>
      </c>
    </row>
    <row r="75" spans="1:2" x14ac:dyDescent="0.35">
      <c r="A75" t="s">
        <v>85</v>
      </c>
      <c r="B75" s="2">
        <v>42</v>
      </c>
    </row>
    <row r="76" spans="1:2" x14ac:dyDescent="0.35">
      <c r="A76" t="s">
        <v>86</v>
      </c>
      <c r="B76" s="2">
        <v>29</v>
      </c>
    </row>
    <row r="77" spans="1:2" x14ac:dyDescent="0.35">
      <c r="A77" t="s">
        <v>87</v>
      </c>
      <c r="B77" s="2" t="s">
        <v>684</v>
      </c>
    </row>
    <row r="78" spans="1:2" x14ac:dyDescent="0.35">
      <c r="A78" t="s">
        <v>88</v>
      </c>
      <c r="B78" s="2">
        <v>14</v>
      </c>
    </row>
    <row r="79" spans="1:2" x14ac:dyDescent="0.35">
      <c r="A79" t="s">
        <v>89</v>
      </c>
      <c r="B79" s="2">
        <v>-4</v>
      </c>
    </row>
    <row r="80" spans="1:2" x14ac:dyDescent="0.35">
      <c r="A80" t="s">
        <v>90</v>
      </c>
      <c r="B80" s="2">
        <v>1.9</v>
      </c>
    </row>
    <row r="81" spans="1:2" x14ac:dyDescent="0.35">
      <c r="A81" t="s">
        <v>91</v>
      </c>
      <c r="B81" s="2">
        <v>1.3</v>
      </c>
    </row>
    <row r="82" spans="1:2" x14ac:dyDescent="0.35">
      <c r="A82" t="s">
        <v>92</v>
      </c>
      <c r="B82" s="2">
        <v>0.7</v>
      </c>
    </row>
    <row r="83" spans="1:2" x14ac:dyDescent="0.35">
      <c r="A83" t="s">
        <v>93</v>
      </c>
      <c r="B83" s="2">
        <v>1.3</v>
      </c>
    </row>
    <row r="84" spans="1:2" x14ac:dyDescent="0.35">
      <c r="A84" t="s">
        <v>94</v>
      </c>
      <c r="B84" s="2">
        <v>4</v>
      </c>
    </row>
    <row r="85" spans="1:2" x14ac:dyDescent="0.35">
      <c r="A85" t="s">
        <v>95</v>
      </c>
      <c r="B85" s="2">
        <v>4</v>
      </c>
    </row>
    <row r="86" spans="1:2" x14ac:dyDescent="0.35">
      <c r="A86" t="s">
        <v>96</v>
      </c>
      <c r="B86" s="2">
        <v>4</v>
      </c>
    </row>
    <row r="87" spans="1:2" x14ac:dyDescent="0.35">
      <c r="A87" t="s">
        <v>97</v>
      </c>
      <c r="B87" s="2">
        <v>4</v>
      </c>
    </row>
    <row r="88" spans="1:2" x14ac:dyDescent="0.35">
      <c r="A88" t="s">
        <v>98</v>
      </c>
      <c r="B88" s="2">
        <v>10.85</v>
      </c>
    </row>
    <row r="89" spans="1:2" x14ac:dyDescent="0.35">
      <c r="A89" t="s">
        <v>99</v>
      </c>
      <c r="B89" s="2">
        <v>0.1</v>
      </c>
    </row>
    <row r="90" spans="1:2" x14ac:dyDescent="0.35">
      <c r="A90" t="s">
        <v>100</v>
      </c>
      <c r="B90" s="2">
        <v>0.86</v>
      </c>
    </row>
    <row r="91" spans="1:2" x14ac:dyDescent="0.35">
      <c r="A91" t="s">
        <v>101</v>
      </c>
      <c r="B91" s="2">
        <v>0.1</v>
      </c>
    </row>
    <row r="92" spans="1:2" x14ac:dyDescent="0.35">
      <c r="A92" t="s">
        <v>102</v>
      </c>
      <c r="B92" s="2">
        <v>0</v>
      </c>
    </row>
    <row r="93" spans="1:2" x14ac:dyDescent="0.35">
      <c r="A93" t="s">
        <v>103</v>
      </c>
      <c r="B93" s="2">
        <v>0.13</v>
      </c>
    </row>
    <row r="94" spans="1:2" x14ac:dyDescent="0.35">
      <c r="A94" t="s">
        <v>104</v>
      </c>
      <c r="B94" s="2" t="s">
        <v>685</v>
      </c>
    </row>
    <row r="95" spans="1:2" x14ac:dyDescent="0.35">
      <c r="A95" t="s">
        <v>105</v>
      </c>
      <c r="B95" s="2">
        <v>0</v>
      </c>
    </row>
    <row r="96" spans="1:2" x14ac:dyDescent="0.35">
      <c r="A96" t="s">
        <v>106</v>
      </c>
      <c r="B96" s="2">
        <v>1.67</v>
      </c>
    </row>
    <row r="97" spans="1:2" x14ac:dyDescent="0.35">
      <c r="A97" t="s">
        <v>107</v>
      </c>
      <c r="B97" s="2">
        <v>1.67</v>
      </c>
    </row>
    <row r="98" spans="1:2" x14ac:dyDescent="0.35">
      <c r="A98" t="s">
        <v>108</v>
      </c>
      <c r="B98" s="2">
        <v>38.1</v>
      </c>
    </row>
    <row r="99" spans="1:2" x14ac:dyDescent="0.35">
      <c r="A99" t="s">
        <v>109</v>
      </c>
      <c r="B99" s="2">
        <v>39</v>
      </c>
    </row>
    <row r="100" spans="1:2" x14ac:dyDescent="0.35">
      <c r="A100" t="s">
        <v>110</v>
      </c>
      <c r="B100" s="2" t="s">
        <v>576</v>
      </c>
    </row>
    <row r="101" spans="1:2" x14ac:dyDescent="0.35">
      <c r="A101" t="s">
        <v>111</v>
      </c>
      <c r="B101" s="2">
        <v>26</v>
      </c>
    </row>
    <row r="102" spans="1:2" x14ac:dyDescent="0.35">
      <c r="A102" t="s">
        <v>112</v>
      </c>
      <c r="B102" s="2" t="s">
        <v>686</v>
      </c>
    </row>
    <row r="103" spans="1:2" x14ac:dyDescent="0.35">
      <c r="A103" t="s">
        <v>113</v>
      </c>
      <c r="B103" s="2">
        <v>40</v>
      </c>
    </row>
    <row r="104" spans="1:2" x14ac:dyDescent="0.35">
      <c r="A104" t="s">
        <v>114</v>
      </c>
      <c r="B104" s="2">
        <v>12</v>
      </c>
    </row>
    <row r="105" spans="1:2" x14ac:dyDescent="0.35">
      <c r="A105" t="s">
        <v>115</v>
      </c>
      <c r="B105" s="2">
        <v>43</v>
      </c>
    </row>
    <row r="106" spans="1:2" x14ac:dyDescent="0.35">
      <c r="A106" t="s">
        <v>116</v>
      </c>
      <c r="B106" s="2">
        <v>-4</v>
      </c>
    </row>
    <row r="107" spans="1:2" x14ac:dyDescent="0.35">
      <c r="A107" t="s">
        <v>117</v>
      </c>
      <c r="B107" s="2">
        <v>31.8</v>
      </c>
    </row>
    <row r="108" spans="1:2" x14ac:dyDescent="0.35">
      <c r="A108" t="s">
        <v>118</v>
      </c>
      <c r="B108" s="2">
        <v>41.8</v>
      </c>
    </row>
    <row r="109" spans="1:2" x14ac:dyDescent="0.35">
      <c r="A109" t="s">
        <v>119</v>
      </c>
      <c r="B109" s="2">
        <v>42</v>
      </c>
    </row>
    <row r="110" spans="1:2" x14ac:dyDescent="0.35">
      <c r="A110" t="s">
        <v>120</v>
      </c>
      <c r="B110" s="2" t="s">
        <v>757</v>
      </c>
    </row>
    <row r="111" spans="1:2" x14ac:dyDescent="0.35">
      <c r="A111" t="s">
        <v>121</v>
      </c>
      <c r="B111" s="2">
        <v>53</v>
      </c>
    </row>
    <row r="112" spans="1:2" x14ac:dyDescent="0.35">
      <c r="A112" t="s">
        <v>122</v>
      </c>
      <c r="B112" s="2">
        <v>53</v>
      </c>
    </row>
    <row r="113" spans="1:2" x14ac:dyDescent="0.35">
      <c r="A113" t="s">
        <v>123</v>
      </c>
      <c r="B113" s="2">
        <v>73.400000000000006</v>
      </c>
    </row>
    <row r="114" spans="1:2" x14ac:dyDescent="0.35">
      <c r="A114" t="s">
        <v>124</v>
      </c>
      <c r="B114" s="2">
        <v>41.8</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4</v>
      </c>
    </row>
    <row r="2" spans="1:2" x14ac:dyDescent="0.35">
      <c r="A2" t="s">
        <v>9</v>
      </c>
      <c r="B2" s="2" t="s">
        <v>5</v>
      </c>
    </row>
    <row r="3" spans="1:2" x14ac:dyDescent="0.35">
      <c r="A3" t="s">
        <v>10</v>
      </c>
      <c r="B3" s="2" t="s">
        <v>11</v>
      </c>
    </row>
    <row r="4" spans="1:2" x14ac:dyDescent="0.35">
      <c r="A4" t="s">
        <v>12</v>
      </c>
      <c r="B4" s="2" t="s">
        <v>6</v>
      </c>
    </row>
    <row r="5" spans="1:2" x14ac:dyDescent="0.35">
      <c r="A5" t="s">
        <v>13</v>
      </c>
      <c r="B5" s="2" t="s">
        <v>379</v>
      </c>
    </row>
    <row r="6" spans="1:2" x14ac:dyDescent="0.35">
      <c r="A6" t="s">
        <v>14</v>
      </c>
      <c r="B6" s="2" t="s">
        <v>380</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771</v>
      </c>
    </row>
    <row r="13" spans="1:2" x14ac:dyDescent="0.35">
      <c r="A13" t="s">
        <v>21</v>
      </c>
      <c r="B13" s="2" t="s">
        <v>560</v>
      </c>
    </row>
    <row r="14" spans="1:2" x14ac:dyDescent="0.35">
      <c r="A14" t="s">
        <v>22</v>
      </c>
      <c r="B14" s="2" t="s">
        <v>573</v>
      </c>
    </row>
    <row r="15" spans="1:2" x14ac:dyDescent="0.35">
      <c r="A15" t="s">
        <v>23</v>
      </c>
      <c r="B15" s="2" t="s">
        <v>534</v>
      </c>
    </row>
    <row r="16" spans="1:2" x14ac:dyDescent="0.35">
      <c r="A16" t="s">
        <v>24</v>
      </c>
      <c r="B16" s="2" t="s">
        <v>562</v>
      </c>
    </row>
    <row r="17" spans="1:2" x14ac:dyDescent="0.35">
      <c r="A17" t="s">
        <v>25</v>
      </c>
      <c r="B17" s="2">
        <v>18</v>
      </c>
    </row>
    <row r="18" spans="1:2" x14ac:dyDescent="0.35">
      <c r="A18" t="s">
        <v>26</v>
      </c>
      <c r="B18" s="2" t="s">
        <v>27</v>
      </c>
    </row>
    <row r="19" spans="1:2" x14ac:dyDescent="0.35">
      <c r="A19" t="s">
        <v>28</v>
      </c>
      <c r="B19" s="2">
        <v>7.9200000000000007E-2</v>
      </c>
    </row>
    <row r="20" spans="1:2" x14ac:dyDescent="0.35">
      <c r="A20" t="s">
        <v>29</v>
      </c>
      <c r="B20" s="2" t="s">
        <v>30</v>
      </c>
    </row>
    <row r="21" spans="1:2" x14ac:dyDescent="0.35">
      <c r="A21" t="s">
        <v>31</v>
      </c>
      <c r="B21" s="2">
        <v>69</v>
      </c>
    </row>
    <row r="22" spans="1:2" x14ac:dyDescent="0.35">
      <c r="A22" t="s">
        <v>32</v>
      </c>
      <c r="B22" s="2">
        <v>69.099999999999994</v>
      </c>
    </row>
    <row r="23" spans="1:2" x14ac:dyDescent="0.35">
      <c r="A23" t="s">
        <v>33</v>
      </c>
      <c r="B23" s="2" t="s">
        <v>746</v>
      </c>
    </row>
    <row r="24" spans="1:2" x14ac:dyDescent="0.35">
      <c r="A24" t="s">
        <v>34</v>
      </c>
      <c r="B24" s="2">
        <v>62.6</v>
      </c>
    </row>
    <row r="25" spans="1:2" x14ac:dyDescent="0.35">
      <c r="A25" t="s">
        <v>35</v>
      </c>
      <c r="B25" s="2" t="s">
        <v>520</v>
      </c>
    </row>
    <row r="26" spans="1:2" x14ac:dyDescent="0.35">
      <c r="A26" t="s">
        <v>36</v>
      </c>
      <c r="B26" s="2">
        <v>70.400000000000006</v>
      </c>
    </row>
    <row r="27" spans="1:2" x14ac:dyDescent="0.35">
      <c r="A27" t="s">
        <v>37</v>
      </c>
      <c r="B27" s="2">
        <v>60</v>
      </c>
    </row>
    <row r="28" spans="1:2" x14ac:dyDescent="0.35">
      <c r="A28" t="s">
        <v>38</v>
      </c>
      <c r="B28" s="2">
        <v>71.2</v>
      </c>
    </row>
    <row r="29" spans="1:2" x14ac:dyDescent="0.35">
      <c r="A29" t="s">
        <v>39</v>
      </c>
      <c r="B29" s="2">
        <v>59.2</v>
      </c>
    </row>
    <row r="30" spans="1:2" x14ac:dyDescent="0.35">
      <c r="A30" t="s">
        <v>40</v>
      </c>
      <c r="B30" s="2">
        <v>40.700000000000003</v>
      </c>
    </row>
    <row r="31" spans="1:2" x14ac:dyDescent="0.35">
      <c r="A31" t="s">
        <v>41</v>
      </c>
      <c r="B31" s="2">
        <v>40.799999999999997</v>
      </c>
    </row>
    <row r="32" spans="1:2" x14ac:dyDescent="0.35">
      <c r="A32" t="s">
        <v>42</v>
      </c>
      <c r="B32" s="2">
        <v>29.4</v>
      </c>
    </row>
    <row r="33" spans="1:2" x14ac:dyDescent="0.35">
      <c r="A33" t="s">
        <v>43</v>
      </c>
      <c r="B33" s="2" t="s">
        <v>771</v>
      </c>
    </row>
    <row r="34" spans="1:2" x14ac:dyDescent="0.35">
      <c r="A34" t="s">
        <v>44</v>
      </c>
      <c r="B34" s="2" t="s">
        <v>503</v>
      </c>
    </row>
    <row r="35" spans="1:2" x14ac:dyDescent="0.35">
      <c r="A35" t="s">
        <v>45</v>
      </c>
      <c r="B35" s="2">
        <v>52.1</v>
      </c>
    </row>
    <row r="36" spans="1:2" x14ac:dyDescent="0.35">
      <c r="A36" t="s">
        <v>46</v>
      </c>
      <c r="B36" s="2">
        <v>20.6</v>
      </c>
    </row>
    <row r="37" spans="1:2" x14ac:dyDescent="0.35">
      <c r="A37" t="s">
        <v>47</v>
      </c>
      <c r="B37" s="2">
        <v>52.1</v>
      </c>
    </row>
    <row r="38" spans="1:2" x14ac:dyDescent="0.35">
      <c r="A38" t="s">
        <v>48</v>
      </c>
      <c r="B38" s="2">
        <v>-4.2</v>
      </c>
    </row>
    <row r="39" spans="1:2" x14ac:dyDescent="0.35">
      <c r="A39" t="s">
        <v>49</v>
      </c>
      <c r="B39" s="2">
        <v>31</v>
      </c>
    </row>
    <row r="40" spans="1:2" x14ac:dyDescent="0.35">
      <c r="A40" t="s">
        <v>50</v>
      </c>
      <c r="B40" s="2">
        <v>33</v>
      </c>
    </row>
    <row r="41" spans="1:2" x14ac:dyDescent="0.35">
      <c r="A41" t="s">
        <v>51</v>
      </c>
      <c r="B41" s="2" t="s">
        <v>687</v>
      </c>
    </row>
    <row r="42" spans="1:2" x14ac:dyDescent="0.35">
      <c r="A42" t="s">
        <v>52</v>
      </c>
      <c r="B42" s="2">
        <v>30</v>
      </c>
    </row>
    <row r="43" spans="1:2" x14ac:dyDescent="0.35">
      <c r="A43" t="s">
        <v>53</v>
      </c>
      <c r="B43" s="2" t="s">
        <v>688</v>
      </c>
    </row>
    <row r="44" spans="1:2" x14ac:dyDescent="0.35">
      <c r="A44" t="s">
        <v>54</v>
      </c>
      <c r="B44" s="2">
        <v>45</v>
      </c>
    </row>
    <row r="45" spans="1:2" x14ac:dyDescent="0.35">
      <c r="A45" t="s">
        <v>55</v>
      </c>
      <c r="B45" s="2">
        <v>26</v>
      </c>
    </row>
    <row r="46" spans="1:2" x14ac:dyDescent="0.35">
      <c r="A46" t="s">
        <v>56</v>
      </c>
      <c r="B46" s="2">
        <v>52</v>
      </c>
    </row>
    <row r="47" spans="1:2" x14ac:dyDescent="0.35">
      <c r="A47" t="s">
        <v>57</v>
      </c>
      <c r="B47" s="2">
        <v>21</v>
      </c>
    </row>
    <row r="48" spans="1:2" x14ac:dyDescent="0.35">
      <c r="A48" t="s">
        <v>58</v>
      </c>
      <c r="B48" s="2">
        <v>84</v>
      </c>
    </row>
    <row r="49" spans="1:2" x14ac:dyDescent="0.35">
      <c r="A49" t="s">
        <v>59</v>
      </c>
      <c r="B49" s="2">
        <v>63</v>
      </c>
    </row>
    <row r="50" spans="1:2" x14ac:dyDescent="0.35">
      <c r="A50" t="s">
        <v>60</v>
      </c>
      <c r="B50" s="2" t="s">
        <v>689</v>
      </c>
    </row>
    <row r="51" spans="1:2" x14ac:dyDescent="0.35">
      <c r="A51" t="s">
        <v>61</v>
      </c>
      <c r="B51" s="2">
        <v>91</v>
      </c>
    </row>
    <row r="52" spans="1:2" x14ac:dyDescent="0.35">
      <c r="A52" t="s">
        <v>62</v>
      </c>
      <c r="B52" s="2" t="s">
        <v>690</v>
      </c>
    </row>
    <row r="53" spans="1:2" x14ac:dyDescent="0.35">
      <c r="A53" t="s">
        <v>63</v>
      </c>
      <c r="B53" s="2">
        <v>94</v>
      </c>
    </row>
    <row r="54" spans="1:2" x14ac:dyDescent="0.35">
      <c r="A54" t="s">
        <v>64</v>
      </c>
      <c r="B54" s="2">
        <v>30</v>
      </c>
    </row>
    <row r="55" spans="1:2" x14ac:dyDescent="0.35">
      <c r="A55" t="s">
        <v>65</v>
      </c>
      <c r="B55" s="2">
        <v>95</v>
      </c>
    </row>
    <row r="56" spans="1:2" x14ac:dyDescent="0.35">
      <c r="A56" t="s">
        <v>66</v>
      </c>
      <c r="B56" s="2">
        <v>27</v>
      </c>
    </row>
    <row r="57" spans="1:2" x14ac:dyDescent="0.35">
      <c r="A57" t="s">
        <v>67</v>
      </c>
      <c r="B57" s="2">
        <v>30.11</v>
      </c>
    </row>
    <row r="58" spans="1:2" x14ac:dyDescent="0.35">
      <c r="A58" t="s">
        <v>68</v>
      </c>
      <c r="B58" s="2" t="s">
        <v>579</v>
      </c>
    </row>
    <row r="59" spans="1:2" x14ac:dyDescent="0.35">
      <c r="A59" t="s">
        <v>69</v>
      </c>
      <c r="B59" s="2">
        <v>30.052</v>
      </c>
    </row>
    <row r="60" spans="1:2" x14ac:dyDescent="0.35">
      <c r="A60" t="s">
        <v>70</v>
      </c>
      <c r="B60" s="2">
        <v>30.138999999999999</v>
      </c>
    </row>
    <row r="61" spans="1:2" x14ac:dyDescent="0.35">
      <c r="A61" t="s">
        <v>71</v>
      </c>
      <c r="B61" s="2" t="s">
        <v>691</v>
      </c>
    </row>
    <row r="62" spans="1:2" x14ac:dyDescent="0.35">
      <c r="A62" t="s">
        <v>72</v>
      </c>
      <c r="B62" s="2">
        <v>29.498999999999999</v>
      </c>
    </row>
    <row r="63" spans="1:2" x14ac:dyDescent="0.35">
      <c r="A63" t="s">
        <v>73</v>
      </c>
      <c r="B63" s="2">
        <v>30.347999999999999</v>
      </c>
    </row>
    <row r="64" spans="1:2" x14ac:dyDescent="0.35">
      <c r="A64" t="s">
        <v>74</v>
      </c>
      <c r="B64" s="2" t="s">
        <v>497</v>
      </c>
    </row>
    <row r="65" spans="1:2" x14ac:dyDescent="0.35">
      <c r="A65" t="s">
        <v>75</v>
      </c>
      <c r="B65" s="2">
        <v>29.128</v>
      </c>
    </row>
    <row r="66" spans="1:2" x14ac:dyDescent="0.35">
      <c r="A66" t="s">
        <v>76</v>
      </c>
      <c r="B66" s="2">
        <v>30.83</v>
      </c>
    </row>
    <row r="67" spans="1:2" x14ac:dyDescent="0.35">
      <c r="A67" t="s">
        <v>77</v>
      </c>
      <c r="B67" s="2">
        <v>0</v>
      </c>
    </row>
    <row r="68" spans="1:2" x14ac:dyDescent="0.35">
      <c r="A68" t="s">
        <v>78</v>
      </c>
      <c r="B68" s="2">
        <v>0</v>
      </c>
    </row>
    <row r="69" spans="1:2" x14ac:dyDescent="0.35">
      <c r="A69" t="s">
        <v>79</v>
      </c>
      <c r="B69" s="2">
        <v>11</v>
      </c>
    </row>
    <row r="70" spans="1:2" x14ac:dyDescent="0.35">
      <c r="A70" t="s">
        <v>80</v>
      </c>
      <c r="B70" s="2" t="s">
        <v>499</v>
      </c>
    </row>
    <row r="71" spans="1:2" x14ac:dyDescent="0.35">
      <c r="A71" t="s">
        <v>81</v>
      </c>
      <c r="B71" s="2">
        <v>35</v>
      </c>
    </row>
    <row r="72" spans="1:2" x14ac:dyDescent="0.35">
      <c r="A72" t="s">
        <v>82</v>
      </c>
      <c r="B72" s="2">
        <v>35</v>
      </c>
    </row>
    <row r="73" spans="1:2" x14ac:dyDescent="0.35">
      <c r="A73" t="s">
        <v>83</v>
      </c>
      <c r="B73" s="2">
        <v>55</v>
      </c>
    </row>
    <row r="74" spans="1:2" x14ac:dyDescent="0.35">
      <c r="A74" t="s">
        <v>84</v>
      </c>
      <c r="B74" s="2" t="s">
        <v>541</v>
      </c>
    </row>
    <row r="75" spans="1:2" x14ac:dyDescent="0.35">
      <c r="A75" t="s">
        <v>85</v>
      </c>
      <c r="B75" s="2">
        <v>40.700000000000003</v>
      </c>
    </row>
    <row r="76" spans="1:2" x14ac:dyDescent="0.35">
      <c r="A76" t="s">
        <v>86</v>
      </c>
      <c r="B76" s="2">
        <v>27</v>
      </c>
    </row>
    <row r="77" spans="1:2" x14ac:dyDescent="0.35">
      <c r="A77" t="s">
        <v>87</v>
      </c>
      <c r="B77" s="2" t="s">
        <v>499</v>
      </c>
    </row>
    <row r="78" spans="1:2" x14ac:dyDescent="0.35">
      <c r="A78" t="s">
        <v>88</v>
      </c>
      <c r="B78" s="2">
        <v>10</v>
      </c>
    </row>
    <row r="79" spans="1:2" x14ac:dyDescent="0.35">
      <c r="A79" t="s">
        <v>89</v>
      </c>
      <c r="B79" s="2">
        <v>-20</v>
      </c>
    </row>
    <row r="80" spans="1:2" x14ac:dyDescent="0.35">
      <c r="A80" t="s">
        <v>90</v>
      </c>
      <c r="B80" s="2">
        <v>0</v>
      </c>
    </row>
    <row r="81" spans="1:2" x14ac:dyDescent="0.35">
      <c r="A81" t="s">
        <v>91</v>
      </c>
      <c r="B81" s="2">
        <v>0</v>
      </c>
    </row>
    <row r="82" spans="1:2" x14ac:dyDescent="0.35">
      <c r="A82" t="s">
        <v>92</v>
      </c>
      <c r="B82" s="2">
        <v>0</v>
      </c>
    </row>
    <row r="83" spans="1:2" x14ac:dyDescent="0.35">
      <c r="A83" t="s">
        <v>93</v>
      </c>
      <c r="B83" s="2">
        <v>0</v>
      </c>
    </row>
    <row r="84" spans="1:2" x14ac:dyDescent="0.35">
      <c r="A84" t="s">
        <v>94</v>
      </c>
      <c r="B84" s="2">
        <v>0</v>
      </c>
    </row>
    <row r="85" spans="1:2" x14ac:dyDescent="0.35">
      <c r="A85" t="s">
        <v>95</v>
      </c>
      <c r="B85" s="2">
        <v>0</v>
      </c>
    </row>
    <row r="86" spans="1:2" x14ac:dyDescent="0.35">
      <c r="A86" t="s">
        <v>96</v>
      </c>
      <c r="B86" s="2">
        <v>1</v>
      </c>
    </row>
    <row r="87" spans="1:2" x14ac:dyDescent="0.35">
      <c r="A87" t="s">
        <v>97</v>
      </c>
      <c r="B87" s="2">
        <v>1</v>
      </c>
    </row>
    <row r="88" spans="1:2" x14ac:dyDescent="0.35">
      <c r="A88" t="s">
        <v>98</v>
      </c>
      <c r="B88" s="2">
        <v>14.13</v>
      </c>
    </row>
    <row r="89" spans="1:2" x14ac:dyDescent="0.35">
      <c r="A89" t="s">
        <v>99</v>
      </c>
      <c r="B89" s="2">
        <v>0.21</v>
      </c>
    </row>
    <row r="90" spans="1:2" x14ac:dyDescent="0.35">
      <c r="A90" t="s">
        <v>100</v>
      </c>
      <c r="B90" s="2">
        <v>1.01</v>
      </c>
    </row>
    <row r="91" spans="1:2" x14ac:dyDescent="0.35">
      <c r="A91" t="s">
        <v>101</v>
      </c>
      <c r="B91" s="2">
        <v>0.21</v>
      </c>
    </row>
    <row r="92" spans="1:2" x14ac:dyDescent="0.35">
      <c r="A92" t="s">
        <v>102</v>
      </c>
      <c r="B92" s="2">
        <v>0</v>
      </c>
    </row>
    <row r="93" spans="1:2" x14ac:dyDescent="0.35">
      <c r="A93" t="s">
        <v>103</v>
      </c>
      <c r="B93" s="2">
        <v>0.12</v>
      </c>
    </row>
    <row r="94" spans="1:2" x14ac:dyDescent="0.35">
      <c r="A94" t="s">
        <v>104</v>
      </c>
      <c r="B94" s="2" t="s">
        <v>692</v>
      </c>
    </row>
    <row r="95" spans="1:2" x14ac:dyDescent="0.35">
      <c r="A95" t="s">
        <v>105</v>
      </c>
      <c r="B95" s="2">
        <v>0</v>
      </c>
    </row>
    <row r="96" spans="1:2" x14ac:dyDescent="0.35">
      <c r="A96" t="s">
        <v>106</v>
      </c>
      <c r="B96" s="2">
        <v>0.87</v>
      </c>
    </row>
    <row r="97" spans="1:2" x14ac:dyDescent="0.35">
      <c r="A97" t="s">
        <v>107</v>
      </c>
      <c r="B97" s="2">
        <v>82.29</v>
      </c>
    </row>
    <row r="98" spans="1:2" x14ac:dyDescent="0.35">
      <c r="A98" t="s">
        <v>108</v>
      </c>
      <c r="B98" s="2">
        <v>36.200000000000003</v>
      </c>
    </row>
    <row r="99" spans="1:2" x14ac:dyDescent="0.35">
      <c r="A99" t="s">
        <v>109</v>
      </c>
      <c r="B99" s="2">
        <v>37</v>
      </c>
    </row>
    <row r="100" spans="1:2" x14ac:dyDescent="0.35">
      <c r="A100" t="s">
        <v>110</v>
      </c>
      <c r="B100" s="2" t="s">
        <v>755</v>
      </c>
    </row>
    <row r="101" spans="1:2" x14ac:dyDescent="0.35">
      <c r="A101" t="s">
        <v>111</v>
      </c>
      <c r="B101" s="2">
        <v>22</v>
      </c>
    </row>
    <row r="102" spans="1:2" x14ac:dyDescent="0.35">
      <c r="A102" t="s">
        <v>112</v>
      </c>
      <c r="B102" s="2" t="s">
        <v>506</v>
      </c>
    </row>
    <row r="103" spans="1:2" x14ac:dyDescent="0.35">
      <c r="A103" t="s">
        <v>113</v>
      </c>
      <c r="B103" s="2">
        <v>39</v>
      </c>
    </row>
    <row r="104" spans="1:2" x14ac:dyDescent="0.35">
      <c r="A104" t="s">
        <v>114</v>
      </c>
      <c r="B104" s="2">
        <v>8</v>
      </c>
    </row>
    <row r="105" spans="1:2" x14ac:dyDescent="0.35">
      <c r="A105" t="s">
        <v>115</v>
      </c>
      <c r="B105" s="2">
        <v>40</v>
      </c>
    </row>
    <row r="106" spans="1:2" x14ac:dyDescent="0.35">
      <c r="A106" t="s">
        <v>116</v>
      </c>
      <c r="B106" s="2">
        <v>-11</v>
      </c>
    </row>
    <row r="107" spans="1:2" x14ac:dyDescent="0.35">
      <c r="A107" t="s">
        <v>117</v>
      </c>
      <c r="B107" s="2">
        <v>37.1</v>
      </c>
    </row>
    <row r="108" spans="1:2" x14ac:dyDescent="0.35">
      <c r="A108" t="s">
        <v>118</v>
      </c>
      <c r="B108" s="2">
        <v>40.5</v>
      </c>
    </row>
    <row r="109" spans="1:2" x14ac:dyDescent="0.35">
      <c r="A109" t="s">
        <v>119</v>
      </c>
      <c r="B109" s="2">
        <v>41</v>
      </c>
    </row>
    <row r="110" spans="1:2" x14ac:dyDescent="0.35">
      <c r="A110" t="s">
        <v>120</v>
      </c>
      <c r="B110" s="2" t="s">
        <v>775</v>
      </c>
    </row>
    <row r="111" spans="1:2" x14ac:dyDescent="0.35">
      <c r="A111" t="s">
        <v>121</v>
      </c>
      <c r="B111" s="2">
        <v>51</v>
      </c>
    </row>
    <row r="112" spans="1:2" x14ac:dyDescent="0.35">
      <c r="A112" t="s">
        <v>122</v>
      </c>
      <c r="B112" s="2">
        <v>51</v>
      </c>
    </row>
    <row r="113" spans="1:2" x14ac:dyDescent="0.35">
      <c r="A113" t="s">
        <v>123</v>
      </c>
      <c r="B113" s="2">
        <v>65.5</v>
      </c>
    </row>
    <row r="114" spans="1:2" x14ac:dyDescent="0.35">
      <c r="A114" t="s">
        <v>124</v>
      </c>
      <c r="B114" s="2">
        <v>40.5</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1" type="noConversion"/>
  <pageMargins left="0.75" right="0.75" top="1" bottom="1" header="0.5" footer="0.5"/>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0"/>
  <sheetViews>
    <sheetView workbookViewId="0">
      <selection activeCell="C1" sqref="C1"/>
    </sheetView>
  </sheetViews>
  <sheetFormatPr defaultRowHeight="12.75" x14ac:dyDescent="0.35"/>
  <cols>
    <col min="1" max="1" width="35" bestFit="1" customWidth="1"/>
    <col min="2" max="2" width="35.73046875" style="2" bestFit="1" customWidth="1"/>
  </cols>
  <sheetData>
    <row r="1" spans="1:2" x14ac:dyDescent="0.35">
      <c r="A1" t="s">
        <v>7</v>
      </c>
      <c r="B1" s="2" t="s">
        <v>399</v>
      </c>
    </row>
    <row r="2" spans="1:2" x14ac:dyDescent="0.35">
      <c r="A2" t="s">
        <v>9</v>
      </c>
      <c r="B2" s="2" t="s">
        <v>400</v>
      </c>
    </row>
    <row r="3" spans="1:2" x14ac:dyDescent="0.35">
      <c r="A3" t="s">
        <v>10</v>
      </c>
      <c r="B3" s="2" t="s">
        <v>11</v>
      </c>
    </row>
    <row r="4" spans="1:2" x14ac:dyDescent="0.35">
      <c r="A4" t="s">
        <v>12</v>
      </c>
      <c r="B4" s="2" t="s">
        <v>401</v>
      </c>
    </row>
    <row r="5" spans="1:2" x14ac:dyDescent="0.35">
      <c r="A5" t="s">
        <v>13</v>
      </c>
      <c r="B5" s="2" t="s">
        <v>415</v>
      </c>
    </row>
    <row r="6" spans="1:2" x14ac:dyDescent="0.35">
      <c r="A6" t="s">
        <v>14</v>
      </c>
      <c r="B6" s="2" t="s">
        <v>416</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771</v>
      </c>
    </row>
    <row r="13" spans="1:2" x14ac:dyDescent="0.35">
      <c r="A13" t="s">
        <v>21</v>
      </c>
      <c r="B13" s="2" t="s">
        <v>656</v>
      </c>
    </row>
    <row r="14" spans="1:2" x14ac:dyDescent="0.35">
      <c r="A14" t="s">
        <v>22</v>
      </c>
      <c r="B14" s="2" t="s">
        <v>657</v>
      </c>
    </row>
    <row r="15" spans="1:2" x14ac:dyDescent="0.35">
      <c r="A15" t="s">
        <v>23</v>
      </c>
      <c r="B15" s="2" t="s">
        <v>694</v>
      </c>
    </row>
    <row r="16" spans="1:2" x14ac:dyDescent="0.35">
      <c r="A16" t="s">
        <v>24</v>
      </c>
      <c r="B16" s="2" t="s">
        <v>562</v>
      </c>
    </row>
    <row r="17" spans="1:2" x14ac:dyDescent="0.35">
      <c r="A17" t="s">
        <v>25</v>
      </c>
      <c r="B17" s="2" t="s">
        <v>461</v>
      </c>
    </row>
    <row r="18" spans="1:2" x14ac:dyDescent="0.35">
      <c r="A18" t="s">
        <v>26</v>
      </c>
      <c r="B18" s="2" t="s">
        <v>27</v>
      </c>
    </row>
    <row r="19" spans="1:2" x14ac:dyDescent="0.35">
      <c r="A19" t="s">
        <v>28</v>
      </c>
      <c r="B19" s="2">
        <v>8.1500000000000003E-2</v>
      </c>
    </row>
    <row r="20" spans="1:2" x14ac:dyDescent="0.35">
      <c r="A20" t="s">
        <v>29</v>
      </c>
      <c r="B20" s="2" t="s">
        <v>30</v>
      </c>
    </row>
    <row r="21" spans="1:2" x14ac:dyDescent="0.35">
      <c r="A21" t="s">
        <v>31</v>
      </c>
      <c r="B21" s="2">
        <v>44.9</v>
      </c>
    </row>
    <row r="22" spans="1:2" x14ac:dyDescent="0.35">
      <c r="A22" t="s">
        <v>32</v>
      </c>
      <c r="B22" s="2">
        <v>45</v>
      </c>
    </row>
    <row r="23" spans="1:2" x14ac:dyDescent="0.35">
      <c r="A23" t="s">
        <v>33</v>
      </c>
      <c r="B23" s="2" t="s">
        <v>764</v>
      </c>
    </row>
    <row r="24" spans="1:2" x14ac:dyDescent="0.35">
      <c r="A24" t="s">
        <v>34</v>
      </c>
      <c r="B24" s="2">
        <v>41.3</v>
      </c>
    </row>
    <row r="25" spans="1:2" x14ac:dyDescent="0.35">
      <c r="A25" t="s">
        <v>35</v>
      </c>
      <c r="B25" s="2" t="s">
        <v>513</v>
      </c>
    </row>
    <row r="26" spans="1:2" x14ac:dyDescent="0.35">
      <c r="A26" t="s">
        <v>36</v>
      </c>
      <c r="B26" s="2">
        <v>45.4</v>
      </c>
    </row>
    <row r="27" spans="1:2" x14ac:dyDescent="0.35">
      <c r="A27" t="s">
        <v>37</v>
      </c>
      <c r="B27" s="2">
        <v>39.4</v>
      </c>
    </row>
    <row r="28" spans="1:2" x14ac:dyDescent="0.35">
      <c r="A28" t="s">
        <v>38</v>
      </c>
      <c r="B28" s="2">
        <v>45.7</v>
      </c>
    </row>
    <row r="29" spans="1:2" x14ac:dyDescent="0.35">
      <c r="A29" t="s">
        <v>39</v>
      </c>
      <c r="B29" s="2">
        <v>39.4</v>
      </c>
    </row>
    <row r="30" spans="1:2" x14ac:dyDescent="0.35">
      <c r="A30" t="s">
        <v>40</v>
      </c>
      <c r="B30" s="2">
        <v>29.8</v>
      </c>
    </row>
    <row r="31" spans="1:2" x14ac:dyDescent="0.35">
      <c r="A31" t="s">
        <v>41</v>
      </c>
      <c r="B31" s="2">
        <v>33.9</v>
      </c>
    </row>
    <row r="32" spans="1:2" x14ac:dyDescent="0.35">
      <c r="A32" t="s">
        <v>42</v>
      </c>
      <c r="B32" s="2">
        <v>9.6</v>
      </c>
    </row>
    <row r="33" spans="1:2" x14ac:dyDescent="0.35">
      <c r="A33" t="s">
        <v>43</v>
      </c>
      <c r="B33" s="2" t="s">
        <v>751</v>
      </c>
    </row>
    <row r="34" spans="1:2" x14ac:dyDescent="0.35">
      <c r="A34" t="s">
        <v>44</v>
      </c>
      <c r="B34" s="2" t="s">
        <v>423</v>
      </c>
    </row>
    <row r="35" spans="1:2" x14ac:dyDescent="0.35">
      <c r="A35" t="s">
        <v>45</v>
      </c>
      <c r="B35" s="2">
        <v>46.1</v>
      </c>
    </row>
    <row r="36" spans="1:2" x14ac:dyDescent="0.35">
      <c r="A36" t="s">
        <v>46</v>
      </c>
      <c r="B36" s="2">
        <v>-11.3</v>
      </c>
    </row>
    <row r="37" spans="1:2" x14ac:dyDescent="0.35">
      <c r="A37" t="s">
        <v>47</v>
      </c>
      <c r="B37" s="2">
        <v>46.1</v>
      </c>
    </row>
    <row r="38" spans="1:2" x14ac:dyDescent="0.35">
      <c r="A38" t="s">
        <v>48</v>
      </c>
      <c r="B38" s="2">
        <v>-12.5</v>
      </c>
    </row>
    <row r="39" spans="1:2" x14ac:dyDescent="0.35">
      <c r="A39" t="s">
        <v>49</v>
      </c>
      <c r="B39" s="2">
        <v>41</v>
      </c>
    </row>
    <row r="40" spans="1:2" x14ac:dyDescent="0.35">
      <c r="A40" t="s">
        <v>50</v>
      </c>
      <c r="B40" s="2">
        <v>43</v>
      </c>
    </row>
    <row r="41" spans="1:2" x14ac:dyDescent="0.35">
      <c r="A41" t="s">
        <v>51</v>
      </c>
      <c r="B41" s="2" t="s">
        <v>413</v>
      </c>
    </row>
    <row r="42" spans="1:2" x14ac:dyDescent="0.35">
      <c r="A42" t="s">
        <v>52</v>
      </c>
      <c r="B42" s="2">
        <v>41</v>
      </c>
    </row>
    <row r="43" spans="1:2" x14ac:dyDescent="0.35">
      <c r="A43" t="s">
        <v>53</v>
      </c>
      <c r="B43" s="2" t="s">
        <v>542</v>
      </c>
    </row>
    <row r="44" spans="1:2" x14ac:dyDescent="0.35">
      <c r="A44" t="s">
        <v>54</v>
      </c>
      <c r="B44" s="2">
        <v>44</v>
      </c>
    </row>
    <row r="45" spans="1:2" x14ac:dyDescent="0.35">
      <c r="A45" t="s">
        <v>55</v>
      </c>
      <c r="B45" s="2">
        <v>36</v>
      </c>
    </row>
    <row r="46" spans="1:2" x14ac:dyDescent="0.35">
      <c r="A46" t="s">
        <v>56</v>
      </c>
      <c r="B46" s="2">
        <v>46</v>
      </c>
    </row>
    <row r="47" spans="1:2" x14ac:dyDescent="0.35">
      <c r="A47" t="s">
        <v>57</v>
      </c>
      <c r="B47" s="2">
        <v>32</v>
      </c>
    </row>
    <row r="48" spans="1:2" x14ac:dyDescent="0.35">
      <c r="A48" t="s">
        <v>58</v>
      </c>
      <c r="B48" s="2">
        <v>70</v>
      </c>
    </row>
    <row r="49" spans="1:2" x14ac:dyDescent="0.35">
      <c r="A49" t="s">
        <v>59</v>
      </c>
      <c r="B49" s="2">
        <v>64</v>
      </c>
    </row>
    <row r="50" spans="1:2" x14ac:dyDescent="0.35">
      <c r="A50" t="s">
        <v>60</v>
      </c>
      <c r="B50" s="2" t="s">
        <v>559</v>
      </c>
    </row>
    <row r="51" spans="1:2" x14ac:dyDescent="0.35">
      <c r="A51" t="s">
        <v>61</v>
      </c>
      <c r="B51" s="2">
        <v>89</v>
      </c>
    </row>
    <row r="52" spans="1:2" x14ac:dyDescent="0.35">
      <c r="A52" t="s">
        <v>62</v>
      </c>
      <c r="B52" s="2" t="s">
        <v>507</v>
      </c>
    </row>
    <row r="53" spans="1:2" x14ac:dyDescent="0.35">
      <c r="A53" t="s">
        <v>63</v>
      </c>
      <c r="B53" s="2">
        <v>95</v>
      </c>
    </row>
    <row r="54" spans="1:2" x14ac:dyDescent="0.35">
      <c r="A54" t="s">
        <v>64</v>
      </c>
      <c r="B54" s="2">
        <v>46</v>
      </c>
    </row>
    <row r="55" spans="1:2" x14ac:dyDescent="0.35">
      <c r="A55" t="s">
        <v>65</v>
      </c>
      <c r="B55" s="2">
        <v>96</v>
      </c>
    </row>
    <row r="56" spans="1:2" x14ac:dyDescent="0.35">
      <c r="A56" t="s">
        <v>66</v>
      </c>
      <c r="B56" s="2">
        <v>43</v>
      </c>
    </row>
    <row r="57" spans="1:2" x14ac:dyDescent="0.35">
      <c r="A57" t="s">
        <v>67</v>
      </c>
      <c r="B57" s="2">
        <v>30.193999999999999</v>
      </c>
    </row>
    <row r="58" spans="1:2" x14ac:dyDescent="0.35">
      <c r="A58" t="s">
        <v>68</v>
      </c>
      <c r="B58" s="2" t="s">
        <v>579</v>
      </c>
    </row>
    <row r="59" spans="1:2" x14ac:dyDescent="0.35">
      <c r="A59" t="s">
        <v>69</v>
      </c>
      <c r="B59" s="2">
        <v>30.085999999999999</v>
      </c>
    </row>
    <row r="60" spans="1:2" x14ac:dyDescent="0.35">
      <c r="A60" t="s">
        <v>70</v>
      </c>
      <c r="B60" s="2">
        <v>30.209</v>
      </c>
    </row>
    <row r="61" spans="1:2" x14ac:dyDescent="0.35">
      <c r="A61" t="s">
        <v>71</v>
      </c>
      <c r="B61" s="2" t="s">
        <v>638</v>
      </c>
    </row>
    <row r="62" spans="1:2" x14ac:dyDescent="0.35">
      <c r="A62" t="s">
        <v>72</v>
      </c>
      <c r="B62" s="2">
        <v>29.488</v>
      </c>
    </row>
    <row r="63" spans="1:2" x14ac:dyDescent="0.35">
      <c r="A63" t="s">
        <v>73</v>
      </c>
      <c r="B63" s="2">
        <v>30.539000000000001</v>
      </c>
    </row>
    <row r="64" spans="1:2" x14ac:dyDescent="0.35">
      <c r="A64" t="s">
        <v>74</v>
      </c>
      <c r="B64" s="2" t="s">
        <v>489</v>
      </c>
    </row>
    <row r="65" spans="1:2" x14ac:dyDescent="0.35">
      <c r="A65" t="s">
        <v>75</v>
      </c>
      <c r="B65" s="2">
        <v>29.093</v>
      </c>
    </row>
    <row r="66" spans="1:2" x14ac:dyDescent="0.35">
      <c r="A66" t="s">
        <v>76</v>
      </c>
      <c r="B66" s="2">
        <v>30.876000000000001</v>
      </c>
    </row>
    <row r="67" spans="1:2" x14ac:dyDescent="0.35">
      <c r="A67" t="s">
        <v>77</v>
      </c>
      <c r="B67" s="2">
        <v>0</v>
      </c>
    </row>
    <row r="68" spans="1:2" x14ac:dyDescent="0.35">
      <c r="A68" t="s">
        <v>78</v>
      </c>
      <c r="B68" s="2">
        <v>3</v>
      </c>
    </row>
    <row r="69" spans="1:2" x14ac:dyDescent="0.35">
      <c r="A69" t="s">
        <v>79</v>
      </c>
      <c r="B69" s="2">
        <v>10</v>
      </c>
    </row>
    <row r="70" spans="1:2" x14ac:dyDescent="0.35">
      <c r="A70" t="s">
        <v>80</v>
      </c>
      <c r="B70" s="2" t="s">
        <v>693</v>
      </c>
    </row>
    <row r="71" spans="1:2" x14ac:dyDescent="0.35">
      <c r="A71" t="s">
        <v>81</v>
      </c>
      <c r="B71" s="2">
        <v>52</v>
      </c>
    </row>
    <row r="72" spans="1:2" x14ac:dyDescent="0.35">
      <c r="A72" t="s">
        <v>82</v>
      </c>
      <c r="B72" s="2">
        <v>52</v>
      </c>
    </row>
    <row r="73" spans="1:2" x14ac:dyDescent="0.35">
      <c r="A73" t="s">
        <v>83</v>
      </c>
      <c r="B73" s="2">
        <v>315</v>
      </c>
    </row>
    <row r="74" spans="1:2" x14ac:dyDescent="0.35">
      <c r="A74" t="s">
        <v>84</v>
      </c>
      <c r="B74" s="2" t="s">
        <v>505</v>
      </c>
    </row>
    <row r="75" spans="1:2" x14ac:dyDescent="0.35">
      <c r="A75" t="s">
        <v>85</v>
      </c>
      <c r="B75" s="2">
        <v>26.8</v>
      </c>
    </row>
    <row r="76" spans="1:2" x14ac:dyDescent="0.35">
      <c r="A76" t="s">
        <v>86</v>
      </c>
      <c r="B76" s="2">
        <v>5</v>
      </c>
    </row>
    <row r="77" spans="1:2" x14ac:dyDescent="0.35">
      <c r="A77" t="s">
        <v>87</v>
      </c>
      <c r="B77" s="2" t="s">
        <v>695</v>
      </c>
    </row>
    <row r="78" spans="1:2" x14ac:dyDescent="0.35">
      <c r="A78" t="s">
        <v>88</v>
      </c>
      <c r="B78" s="2">
        <v>-21</v>
      </c>
    </row>
    <row r="79" spans="1:2" x14ac:dyDescent="0.35">
      <c r="A79" t="s">
        <v>89</v>
      </c>
      <c r="B79" s="2">
        <v>-29</v>
      </c>
    </row>
    <row r="80" spans="1:2" x14ac:dyDescent="0.35">
      <c r="A80" t="s">
        <v>90</v>
      </c>
      <c r="B80" s="2">
        <v>0.5</v>
      </c>
    </row>
    <row r="81" spans="1:2" x14ac:dyDescent="0.35">
      <c r="A81" t="s">
        <v>91</v>
      </c>
      <c r="B81" s="2">
        <v>1.3</v>
      </c>
    </row>
    <row r="82" spans="1:2" x14ac:dyDescent="0.35">
      <c r="A82" t="s">
        <v>92</v>
      </c>
      <c r="B82" s="2">
        <v>2.1</v>
      </c>
    </row>
    <row r="83" spans="1:2" x14ac:dyDescent="0.35">
      <c r="A83" t="s">
        <v>93</v>
      </c>
      <c r="B83" s="2">
        <v>2.2999999999999998</v>
      </c>
    </row>
    <row r="84" spans="1:2" x14ac:dyDescent="0.35">
      <c r="A84" t="s">
        <v>94</v>
      </c>
      <c r="B84" s="2">
        <v>2</v>
      </c>
    </row>
    <row r="85" spans="1:2" x14ac:dyDescent="0.35">
      <c r="A85" t="s">
        <v>95</v>
      </c>
      <c r="B85" s="2">
        <v>3</v>
      </c>
    </row>
    <row r="86" spans="1:2" x14ac:dyDescent="0.35">
      <c r="A86" t="s">
        <v>96</v>
      </c>
      <c r="B86" s="2">
        <v>4</v>
      </c>
    </row>
    <row r="87" spans="1:2" x14ac:dyDescent="0.35">
      <c r="A87" t="s">
        <v>97</v>
      </c>
      <c r="B87" s="2">
        <v>4</v>
      </c>
    </row>
    <row r="88" spans="1:2" x14ac:dyDescent="0.35">
      <c r="A88" t="s">
        <v>98</v>
      </c>
      <c r="B88" s="2">
        <v>4.05</v>
      </c>
    </row>
    <row r="89" spans="1:2" x14ac:dyDescent="0.35">
      <c r="A89" t="s">
        <v>99</v>
      </c>
      <c r="B89" s="2">
        <v>0.03</v>
      </c>
    </row>
    <row r="90" spans="1:2" x14ac:dyDescent="0.35">
      <c r="A90" t="s">
        <v>100</v>
      </c>
      <c r="B90" s="2">
        <v>0.53</v>
      </c>
    </row>
    <row r="91" spans="1:2" x14ac:dyDescent="0.35">
      <c r="A91" t="s">
        <v>101</v>
      </c>
      <c r="B91" s="2">
        <v>0.03</v>
      </c>
    </row>
    <row r="92" spans="1:2" x14ac:dyDescent="0.35">
      <c r="A92" t="s">
        <v>102</v>
      </c>
      <c r="B92" s="2">
        <v>0</v>
      </c>
    </row>
    <row r="93" spans="1:2" x14ac:dyDescent="0.35">
      <c r="A93" t="s">
        <v>103</v>
      </c>
      <c r="B93" s="2">
        <v>0.04</v>
      </c>
    </row>
    <row r="94" spans="1:2" x14ac:dyDescent="0.35">
      <c r="A94" t="s">
        <v>104</v>
      </c>
      <c r="B94" s="2" t="s">
        <v>530</v>
      </c>
    </row>
    <row r="95" spans="1:2" x14ac:dyDescent="0.35">
      <c r="A95" t="s">
        <v>105</v>
      </c>
      <c r="B95" s="2">
        <v>0</v>
      </c>
    </row>
    <row r="96" spans="1:2" x14ac:dyDescent="0.35">
      <c r="A96" t="s">
        <v>106</v>
      </c>
      <c r="B96" s="2">
        <v>0.46</v>
      </c>
    </row>
    <row r="97" spans="1:2" x14ac:dyDescent="0.35">
      <c r="A97" t="s">
        <v>107</v>
      </c>
      <c r="B97" s="2">
        <v>3.6</v>
      </c>
    </row>
    <row r="98" spans="1:2" x14ac:dyDescent="0.35">
      <c r="A98" t="s">
        <v>108</v>
      </c>
      <c r="B98" s="2">
        <v>21.2</v>
      </c>
    </row>
    <row r="99" spans="1:2" x14ac:dyDescent="0.35">
      <c r="A99" t="s">
        <v>109</v>
      </c>
      <c r="B99" s="2">
        <v>24</v>
      </c>
    </row>
    <row r="100" spans="1:2" x14ac:dyDescent="0.35">
      <c r="A100" t="s">
        <v>110</v>
      </c>
      <c r="B100" s="2" t="s">
        <v>548</v>
      </c>
    </row>
    <row r="101" spans="1:2" x14ac:dyDescent="0.35">
      <c r="A101" t="s">
        <v>111</v>
      </c>
      <c r="B101" s="2">
        <v>5</v>
      </c>
    </row>
    <row r="102" spans="1:2" x14ac:dyDescent="0.35">
      <c r="A102" t="s">
        <v>112</v>
      </c>
      <c r="B102" s="2" t="s">
        <v>696</v>
      </c>
    </row>
    <row r="103" spans="1:2" x14ac:dyDescent="0.35">
      <c r="A103" t="s">
        <v>113</v>
      </c>
      <c r="B103" s="2">
        <v>35</v>
      </c>
    </row>
    <row r="104" spans="1:2" x14ac:dyDescent="0.35">
      <c r="A104" t="s">
        <v>114</v>
      </c>
      <c r="B104" s="2">
        <v>-16</v>
      </c>
    </row>
    <row r="105" spans="1:2" x14ac:dyDescent="0.35">
      <c r="A105" t="s">
        <v>115</v>
      </c>
      <c r="B105" s="2">
        <v>35</v>
      </c>
    </row>
    <row r="106" spans="1:2" x14ac:dyDescent="0.35">
      <c r="A106" t="s">
        <v>116</v>
      </c>
      <c r="B106" s="2">
        <v>-17</v>
      </c>
    </row>
    <row r="107" spans="1:2" x14ac:dyDescent="0.35">
      <c r="A107" t="s">
        <v>117</v>
      </c>
      <c r="B107" s="2">
        <v>22.6</v>
      </c>
    </row>
    <row r="108" spans="1:2" x14ac:dyDescent="0.35">
      <c r="A108" t="s">
        <v>118</v>
      </c>
      <c r="B108" s="2">
        <v>29.3</v>
      </c>
    </row>
    <row r="109" spans="1:2" x14ac:dyDescent="0.35">
      <c r="A109" t="s">
        <v>119</v>
      </c>
      <c r="B109" s="2">
        <v>33</v>
      </c>
    </row>
    <row r="110" spans="1:2" x14ac:dyDescent="0.35">
      <c r="A110" t="s">
        <v>120</v>
      </c>
      <c r="B110" s="2" t="s">
        <v>557</v>
      </c>
    </row>
    <row r="111" spans="1:2" x14ac:dyDescent="0.35">
      <c r="A111" t="s">
        <v>121</v>
      </c>
      <c r="B111" s="2">
        <v>45</v>
      </c>
    </row>
    <row r="112" spans="1:2" x14ac:dyDescent="0.35">
      <c r="A112" t="s">
        <v>122</v>
      </c>
      <c r="B112" s="2">
        <v>45</v>
      </c>
    </row>
    <row r="113" spans="1:2" x14ac:dyDescent="0.35">
      <c r="A113" t="s">
        <v>123</v>
      </c>
      <c r="B113" s="2">
        <v>43.5</v>
      </c>
    </row>
    <row r="114" spans="1:2" x14ac:dyDescent="0.35">
      <c r="A114" t="s">
        <v>124</v>
      </c>
      <c r="B114" s="2">
        <v>26.3</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386</v>
      </c>
    </row>
    <row r="2" spans="1:2" x14ac:dyDescent="0.35">
      <c r="A2" t="s">
        <v>9</v>
      </c>
      <c r="B2" s="2" t="s">
        <v>390</v>
      </c>
    </row>
    <row r="3" spans="1:2" x14ac:dyDescent="0.35">
      <c r="A3" t="s">
        <v>10</v>
      </c>
      <c r="B3" s="2" t="s">
        <v>11</v>
      </c>
    </row>
    <row r="4" spans="1:2" x14ac:dyDescent="0.35">
      <c r="A4" t="s">
        <v>12</v>
      </c>
      <c r="B4" s="2" t="s">
        <v>387</v>
      </c>
    </row>
    <row r="5" spans="1:2" x14ac:dyDescent="0.35">
      <c r="A5" t="s">
        <v>13</v>
      </c>
      <c r="B5" s="2" t="s">
        <v>388</v>
      </c>
    </row>
    <row r="6" spans="1:2" x14ac:dyDescent="0.35">
      <c r="A6" t="s">
        <v>14</v>
      </c>
      <c r="B6" s="2" t="s">
        <v>389</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776</v>
      </c>
    </row>
    <row r="13" spans="1:2" x14ac:dyDescent="0.35">
      <c r="A13" t="s">
        <v>21</v>
      </c>
      <c r="B13" s="2" t="s">
        <v>560</v>
      </c>
    </row>
    <row r="14" spans="1:2" x14ac:dyDescent="0.35">
      <c r="A14" t="s">
        <v>22</v>
      </c>
      <c r="B14" s="2" t="s">
        <v>561</v>
      </c>
    </row>
    <row r="15" spans="1:2" x14ac:dyDescent="0.35">
      <c r="A15" t="s">
        <v>23</v>
      </c>
      <c r="B15" s="2" t="s">
        <v>534</v>
      </c>
    </row>
    <row r="16" spans="1:2" x14ac:dyDescent="0.35">
      <c r="A16" t="s">
        <v>24</v>
      </c>
      <c r="B16" s="2" t="s">
        <v>562</v>
      </c>
    </row>
    <row r="17" spans="1:2" x14ac:dyDescent="0.35">
      <c r="A17" t="s">
        <v>25</v>
      </c>
      <c r="B17" s="2">
        <v>17.600000000000001</v>
      </c>
    </row>
    <row r="18" spans="1:2" x14ac:dyDescent="0.35">
      <c r="A18" t="s">
        <v>26</v>
      </c>
      <c r="B18" s="2" t="s">
        <v>27</v>
      </c>
    </row>
    <row r="19" spans="1:2" x14ac:dyDescent="0.35">
      <c r="A19" t="s">
        <v>28</v>
      </c>
      <c r="B19" s="2">
        <v>8.0100000000000005E-2</v>
      </c>
    </row>
    <row r="20" spans="1:2" x14ac:dyDescent="0.35">
      <c r="A20" t="s">
        <v>29</v>
      </c>
      <c r="B20" s="2" t="s">
        <v>30</v>
      </c>
    </row>
    <row r="21" spans="1:2" x14ac:dyDescent="0.35">
      <c r="A21" t="s">
        <v>31</v>
      </c>
      <c r="B21" s="2">
        <v>65.3</v>
      </c>
    </row>
    <row r="22" spans="1:2" x14ac:dyDescent="0.35">
      <c r="A22" t="s">
        <v>32</v>
      </c>
      <c r="B22" s="2">
        <v>67.8</v>
      </c>
    </row>
    <row r="23" spans="1:2" x14ac:dyDescent="0.35">
      <c r="A23" t="s">
        <v>33</v>
      </c>
      <c r="B23" s="2" t="s">
        <v>697</v>
      </c>
    </row>
    <row r="24" spans="1:2" x14ac:dyDescent="0.35">
      <c r="A24" t="s">
        <v>34</v>
      </c>
      <c r="B24" s="2">
        <v>64.099999999999994</v>
      </c>
    </row>
    <row r="25" spans="1:2" x14ac:dyDescent="0.35">
      <c r="A25" t="s">
        <v>35</v>
      </c>
      <c r="B25" s="2" t="s">
        <v>735</v>
      </c>
    </row>
    <row r="26" spans="1:2" x14ac:dyDescent="0.35">
      <c r="A26" t="s">
        <v>36</v>
      </c>
      <c r="B26" s="2">
        <v>73.2</v>
      </c>
    </row>
    <row r="27" spans="1:2" x14ac:dyDescent="0.35">
      <c r="A27" t="s">
        <v>37</v>
      </c>
      <c r="B27" s="2">
        <v>59.9</v>
      </c>
    </row>
    <row r="28" spans="1:2" x14ac:dyDescent="0.35">
      <c r="A28" t="s">
        <v>38</v>
      </c>
      <c r="B28" s="2">
        <v>78.400000000000006</v>
      </c>
    </row>
    <row r="29" spans="1:2" x14ac:dyDescent="0.35">
      <c r="A29" t="s">
        <v>39</v>
      </c>
      <c r="B29" s="2">
        <v>59.9</v>
      </c>
    </row>
    <row r="30" spans="1:2" x14ac:dyDescent="0.35">
      <c r="A30" t="s">
        <v>40</v>
      </c>
      <c r="B30" s="2">
        <v>36.6</v>
      </c>
    </row>
    <row r="31" spans="1:2" x14ac:dyDescent="0.35">
      <c r="A31" t="s">
        <v>41</v>
      </c>
      <c r="B31" s="2">
        <v>38.4</v>
      </c>
    </row>
    <row r="32" spans="1:2" x14ac:dyDescent="0.35">
      <c r="A32" t="s">
        <v>42</v>
      </c>
      <c r="B32" s="2">
        <v>27</v>
      </c>
    </row>
    <row r="33" spans="1:2" x14ac:dyDescent="0.35">
      <c r="A33" t="s">
        <v>43</v>
      </c>
      <c r="B33" s="2" t="s">
        <v>747</v>
      </c>
    </row>
    <row r="34" spans="1:2" x14ac:dyDescent="0.35">
      <c r="A34" t="s">
        <v>44</v>
      </c>
      <c r="B34" s="2" t="s">
        <v>473</v>
      </c>
    </row>
    <row r="35" spans="1:2" x14ac:dyDescent="0.35">
      <c r="A35" t="s">
        <v>45</v>
      </c>
      <c r="B35" s="2">
        <v>46.5</v>
      </c>
    </row>
    <row r="36" spans="1:2" x14ac:dyDescent="0.35">
      <c r="A36" t="s">
        <v>46</v>
      </c>
      <c r="B36" s="2">
        <v>13.9</v>
      </c>
    </row>
    <row r="37" spans="1:2" x14ac:dyDescent="0.35">
      <c r="A37" t="s">
        <v>47</v>
      </c>
      <c r="B37" s="2">
        <v>46.5</v>
      </c>
    </row>
    <row r="38" spans="1:2" x14ac:dyDescent="0.35">
      <c r="A38" t="s">
        <v>48</v>
      </c>
      <c r="B38" s="2">
        <v>-6.3</v>
      </c>
    </row>
    <row r="39" spans="1:2" x14ac:dyDescent="0.35">
      <c r="A39" t="s">
        <v>49</v>
      </c>
      <c r="B39" s="2">
        <v>34</v>
      </c>
    </row>
    <row r="40" spans="1:2" x14ac:dyDescent="0.35">
      <c r="A40" t="s">
        <v>50</v>
      </c>
      <c r="B40" s="2">
        <v>34</v>
      </c>
    </row>
    <row r="41" spans="1:2" x14ac:dyDescent="0.35">
      <c r="A41" t="s">
        <v>51</v>
      </c>
      <c r="B41" s="2" t="s">
        <v>413</v>
      </c>
    </row>
    <row r="42" spans="1:2" x14ac:dyDescent="0.35">
      <c r="A42" t="s">
        <v>52</v>
      </c>
      <c r="B42" s="2">
        <v>33</v>
      </c>
    </row>
    <row r="43" spans="1:2" x14ac:dyDescent="0.35">
      <c r="A43" t="s">
        <v>53</v>
      </c>
      <c r="B43" s="2" t="s">
        <v>698</v>
      </c>
    </row>
    <row r="44" spans="1:2" x14ac:dyDescent="0.35">
      <c r="A44" t="s">
        <v>54</v>
      </c>
      <c r="B44" s="2">
        <v>38</v>
      </c>
    </row>
    <row r="45" spans="1:2" x14ac:dyDescent="0.35">
      <c r="A45" t="s">
        <v>55</v>
      </c>
      <c r="B45" s="2">
        <v>30</v>
      </c>
    </row>
    <row r="46" spans="1:2" x14ac:dyDescent="0.35">
      <c r="A46" t="s">
        <v>56</v>
      </c>
      <c r="B46" s="2">
        <v>40</v>
      </c>
    </row>
    <row r="47" spans="1:2" x14ac:dyDescent="0.35">
      <c r="A47" t="s">
        <v>57</v>
      </c>
      <c r="B47" s="2">
        <v>27</v>
      </c>
    </row>
    <row r="48" spans="1:2" x14ac:dyDescent="0.35">
      <c r="A48" t="s">
        <v>58</v>
      </c>
      <c r="B48" s="2">
        <v>83</v>
      </c>
    </row>
    <row r="49" spans="1:2" x14ac:dyDescent="0.35">
      <c r="A49" t="s">
        <v>59</v>
      </c>
      <c r="B49" s="2">
        <v>72</v>
      </c>
    </row>
    <row r="50" spans="1:2" x14ac:dyDescent="0.35">
      <c r="A50" t="s">
        <v>60</v>
      </c>
      <c r="B50" s="2" t="s">
        <v>139</v>
      </c>
    </row>
    <row r="51" spans="1:2" x14ac:dyDescent="0.35">
      <c r="A51" t="s">
        <v>61</v>
      </c>
      <c r="B51" s="2">
        <v>95</v>
      </c>
    </row>
    <row r="52" spans="1:2" x14ac:dyDescent="0.35">
      <c r="A52" t="s">
        <v>62</v>
      </c>
      <c r="B52" s="2" t="s">
        <v>699</v>
      </c>
    </row>
    <row r="53" spans="1:2" x14ac:dyDescent="0.35">
      <c r="A53" t="s">
        <v>63</v>
      </c>
      <c r="B53" s="2">
        <v>97</v>
      </c>
    </row>
    <row r="54" spans="1:2" x14ac:dyDescent="0.35">
      <c r="A54" t="s">
        <v>64</v>
      </c>
      <c r="B54" s="2">
        <v>41</v>
      </c>
    </row>
    <row r="55" spans="1:2" x14ac:dyDescent="0.35">
      <c r="A55" t="s">
        <v>65</v>
      </c>
      <c r="B55" s="2">
        <v>99</v>
      </c>
    </row>
    <row r="56" spans="1:2" x14ac:dyDescent="0.35">
      <c r="A56" t="s">
        <v>66</v>
      </c>
      <c r="B56" s="2">
        <v>41</v>
      </c>
    </row>
    <row r="57" spans="1:2" x14ac:dyDescent="0.35">
      <c r="A57" t="s">
        <v>67</v>
      </c>
      <c r="B57" s="2">
        <v>30.158000000000001</v>
      </c>
    </row>
    <row r="58" spans="1:2" x14ac:dyDescent="0.35">
      <c r="A58" t="s">
        <v>68</v>
      </c>
      <c r="B58" s="2" t="s">
        <v>579</v>
      </c>
    </row>
    <row r="59" spans="1:2" x14ac:dyDescent="0.35">
      <c r="A59" t="s">
        <v>69</v>
      </c>
      <c r="B59" s="2">
        <v>30.109000000000002</v>
      </c>
    </row>
    <row r="60" spans="1:2" x14ac:dyDescent="0.35">
      <c r="A60" t="s">
        <v>70</v>
      </c>
      <c r="B60" s="2">
        <v>30.178000000000001</v>
      </c>
    </row>
    <row r="61" spans="1:2" x14ac:dyDescent="0.35">
      <c r="A61" t="s">
        <v>71</v>
      </c>
      <c r="B61" s="2" t="s">
        <v>537</v>
      </c>
    </row>
    <row r="62" spans="1:2" x14ac:dyDescent="0.35">
      <c r="A62" t="s">
        <v>72</v>
      </c>
      <c r="B62" s="2">
        <v>29.532</v>
      </c>
    </row>
    <row r="63" spans="1:2" x14ac:dyDescent="0.35">
      <c r="A63" t="s">
        <v>73</v>
      </c>
      <c r="B63" s="2">
        <v>30.417999999999999</v>
      </c>
    </row>
    <row r="64" spans="1:2" x14ac:dyDescent="0.35">
      <c r="A64" t="s">
        <v>74</v>
      </c>
      <c r="B64" s="2" t="s">
        <v>700</v>
      </c>
    </row>
    <row r="65" spans="1:2" x14ac:dyDescent="0.35">
      <c r="A65" t="s">
        <v>75</v>
      </c>
      <c r="B65" s="2">
        <v>29.175999999999998</v>
      </c>
    </row>
    <row r="66" spans="1:2" x14ac:dyDescent="0.35">
      <c r="A66" t="s">
        <v>76</v>
      </c>
      <c r="B66" s="2">
        <v>30.891999999999999</v>
      </c>
    </row>
    <row r="67" spans="1:2" x14ac:dyDescent="0.35">
      <c r="A67" t="s">
        <v>77</v>
      </c>
      <c r="B67" s="2">
        <v>4</v>
      </c>
    </row>
    <row r="68" spans="1:2" x14ac:dyDescent="0.35">
      <c r="A68" t="s">
        <v>78</v>
      </c>
      <c r="B68" s="2">
        <v>1</v>
      </c>
    </row>
    <row r="69" spans="1:2" x14ac:dyDescent="0.35">
      <c r="A69" t="s">
        <v>79</v>
      </c>
      <c r="B69" s="2">
        <v>10</v>
      </c>
    </row>
    <row r="70" spans="1:2" x14ac:dyDescent="0.35">
      <c r="A70" t="s">
        <v>80</v>
      </c>
      <c r="B70" s="2" t="s">
        <v>474</v>
      </c>
    </row>
    <row r="71" spans="1:2" x14ac:dyDescent="0.35">
      <c r="A71" t="s">
        <v>81</v>
      </c>
      <c r="B71" s="2">
        <v>34</v>
      </c>
    </row>
    <row r="72" spans="1:2" x14ac:dyDescent="0.35">
      <c r="A72" t="s">
        <v>82</v>
      </c>
      <c r="B72" s="2">
        <v>34</v>
      </c>
    </row>
    <row r="73" spans="1:2" x14ac:dyDescent="0.35">
      <c r="A73" t="s">
        <v>83</v>
      </c>
      <c r="B73" s="2">
        <v>320</v>
      </c>
    </row>
    <row r="74" spans="1:2" x14ac:dyDescent="0.35">
      <c r="A74" t="s">
        <v>84</v>
      </c>
      <c r="B74" s="2" t="s">
        <v>505</v>
      </c>
    </row>
    <row r="75" spans="1:2" x14ac:dyDescent="0.35">
      <c r="A75" t="s">
        <v>85</v>
      </c>
      <c r="B75" s="2">
        <v>36.6</v>
      </c>
    </row>
    <row r="76" spans="1:2" x14ac:dyDescent="0.35">
      <c r="A76" t="s">
        <v>86</v>
      </c>
      <c r="B76" s="2">
        <v>24</v>
      </c>
    </row>
    <row r="77" spans="1:2" x14ac:dyDescent="0.35">
      <c r="A77" t="s">
        <v>87</v>
      </c>
      <c r="B77" s="2" t="s">
        <v>701</v>
      </c>
    </row>
    <row r="78" spans="1:2" x14ac:dyDescent="0.35">
      <c r="A78" t="s">
        <v>88</v>
      </c>
      <c r="B78" s="2">
        <v>4</v>
      </c>
    </row>
    <row r="79" spans="1:2" x14ac:dyDescent="0.35">
      <c r="A79" t="s">
        <v>89</v>
      </c>
      <c r="B79" s="2">
        <v>-18</v>
      </c>
    </row>
    <row r="80" spans="1:2" x14ac:dyDescent="0.35">
      <c r="A80" t="s">
        <v>90</v>
      </c>
      <c r="B80" s="2">
        <v>4.5</v>
      </c>
    </row>
    <row r="81" spans="1:2" x14ac:dyDescent="0.35">
      <c r="A81" t="s">
        <v>91</v>
      </c>
      <c r="B81" s="2">
        <v>4.3</v>
      </c>
    </row>
    <row r="82" spans="1:2" x14ac:dyDescent="0.35">
      <c r="A82" t="s">
        <v>92</v>
      </c>
      <c r="B82" s="2">
        <v>2.4</v>
      </c>
    </row>
    <row r="83" spans="1:2" x14ac:dyDescent="0.35">
      <c r="A83" t="s">
        <v>93</v>
      </c>
      <c r="B83" s="2">
        <v>1.3</v>
      </c>
    </row>
    <row r="84" spans="1:2" x14ac:dyDescent="0.35">
      <c r="A84" t="s">
        <v>94</v>
      </c>
      <c r="B84" s="2">
        <v>5</v>
      </c>
    </row>
    <row r="85" spans="1:2" x14ac:dyDescent="0.35">
      <c r="A85" t="s">
        <v>95</v>
      </c>
      <c r="B85" s="2">
        <v>6</v>
      </c>
    </row>
    <row r="86" spans="1:2" x14ac:dyDescent="0.35">
      <c r="A86" t="s">
        <v>96</v>
      </c>
      <c r="B86" s="2">
        <v>6</v>
      </c>
    </row>
    <row r="87" spans="1:2" x14ac:dyDescent="0.35">
      <c r="A87" t="s">
        <v>97</v>
      </c>
      <c r="B87" s="2">
        <v>6</v>
      </c>
    </row>
    <row r="88" spans="1:2" x14ac:dyDescent="0.35">
      <c r="A88" t="s">
        <v>98</v>
      </c>
      <c r="B88" s="2">
        <v>9.16</v>
      </c>
    </row>
    <row r="89" spans="1:2" x14ac:dyDescent="0.35">
      <c r="A89" t="s">
        <v>99</v>
      </c>
      <c r="B89" s="2">
        <v>0.09</v>
      </c>
    </row>
    <row r="90" spans="1:2" x14ac:dyDescent="0.35">
      <c r="A90" t="s">
        <v>100</v>
      </c>
      <c r="B90" s="2">
        <v>0.95</v>
      </c>
    </row>
    <row r="91" spans="1:2" x14ac:dyDescent="0.35">
      <c r="A91" t="s">
        <v>101</v>
      </c>
      <c r="B91" s="2">
        <v>0.09</v>
      </c>
    </row>
    <row r="92" spans="1:2" x14ac:dyDescent="0.35">
      <c r="A92" t="s">
        <v>102</v>
      </c>
      <c r="B92" s="2">
        <v>0</v>
      </c>
    </row>
    <row r="93" spans="1:2" x14ac:dyDescent="0.35">
      <c r="A93" t="s">
        <v>103</v>
      </c>
      <c r="B93" s="2">
        <v>0.08</v>
      </c>
    </row>
    <row r="94" spans="1:2" x14ac:dyDescent="0.35">
      <c r="A94" t="s">
        <v>104</v>
      </c>
      <c r="B94" s="2" t="s">
        <v>702</v>
      </c>
    </row>
    <row r="95" spans="1:2" x14ac:dyDescent="0.35">
      <c r="A95" t="s">
        <v>105</v>
      </c>
      <c r="B95" s="2">
        <v>0</v>
      </c>
    </row>
    <row r="96" spans="1:2" x14ac:dyDescent="0.35">
      <c r="A96" t="s">
        <v>106</v>
      </c>
      <c r="B96" s="2">
        <v>2.48</v>
      </c>
    </row>
    <row r="97" spans="1:2" x14ac:dyDescent="0.35">
      <c r="A97" t="s">
        <v>107</v>
      </c>
      <c r="B97" s="2">
        <v>2.48</v>
      </c>
    </row>
    <row r="98" spans="1:2" x14ac:dyDescent="0.35">
      <c r="A98" t="s">
        <v>108</v>
      </c>
      <c r="B98" s="2">
        <v>31.9</v>
      </c>
    </row>
    <row r="99" spans="1:2" x14ac:dyDescent="0.35">
      <c r="A99" t="s">
        <v>109</v>
      </c>
      <c r="B99" s="2">
        <v>34</v>
      </c>
    </row>
    <row r="100" spans="1:2" x14ac:dyDescent="0.35">
      <c r="A100" t="s">
        <v>110</v>
      </c>
      <c r="B100" s="2" t="s">
        <v>703</v>
      </c>
    </row>
    <row r="101" spans="1:2" x14ac:dyDescent="0.35">
      <c r="A101" t="s">
        <v>111</v>
      </c>
      <c r="B101" s="2">
        <v>22</v>
      </c>
    </row>
    <row r="102" spans="1:2" x14ac:dyDescent="0.35">
      <c r="A102" t="s">
        <v>112</v>
      </c>
      <c r="B102" s="2" t="s">
        <v>139</v>
      </c>
    </row>
    <row r="103" spans="1:2" x14ac:dyDescent="0.35">
      <c r="A103" t="s">
        <v>113</v>
      </c>
      <c r="B103" s="2">
        <v>38</v>
      </c>
    </row>
    <row r="104" spans="1:2" x14ac:dyDescent="0.35">
      <c r="A104" t="s">
        <v>114</v>
      </c>
      <c r="B104" s="2">
        <v>10</v>
      </c>
    </row>
    <row r="105" spans="1:2" x14ac:dyDescent="0.35">
      <c r="A105" t="s">
        <v>115</v>
      </c>
      <c r="B105" s="2">
        <v>39</v>
      </c>
    </row>
    <row r="106" spans="1:2" x14ac:dyDescent="0.35">
      <c r="A106" t="s">
        <v>116</v>
      </c>
      <c r="B106" s="2">
        <v>-11</v>
      </c>
    </row>
    <row r="107" spans="1:2" x14ac:dyDescent="0.35">
      <c r="A107" t="s">
        <v>117</v>
      </c>
      <c r="B107" s="2">
        <v>36.200000000000003</v>
      </c>
    </row>
    <row r="108" spans="1:2" x14ac:dyDescent="0.35">
      <c r="A108" t="s">
        <v>118</v>
      </c>
      <c r="B108" s="2">
        <v>36.4</v>
      </c>
    </row>
    <row r="109" spans="1:2" x14ac:dyDescent="0.35">
      <c r="A109" t="s">
        <v>119</v>
      </c>
      <c r="B109" s="2">
        <v>38</v>
      </c>
    </row>
    <row r="110" spans="1:2" x14ac:dyDescent="0.35">
      <c r="A110" t="s">
        <v>120</v>
      </c>
      <c r="B110" s="2" t="s">
        <v>554</v>
      </c>
    </row>
    <row r="111" spans="1:2" x14ac:dyDescent="0.35">
      <c r="A111" t="s">
        <v>121</v>
      </c>
      <c r="B111" s="2">
        <v>46</v>
      </c>
    </row>
    <row r="112" spans="1:2" x14ac:dyDescent="0.35">
      <c r="A112" t="s">
        <v>122</v>
      </c>
      <c r="B112" s="2">
        <v>46</v>
      </c>
    </row>
    <row r="113" spans="1:2" x14ac:dyDescent="0.35">
      <c r="A113" t="s">
        <v>123</v>
      </c>
      <c r="B113" s="2">
        <v>62.2</v>
      </c>
    </row>
    <row r="114" spans="1:2" x14ac:dyDescent="0.35">
      <c r="A114" t="s">
        <v>124</v>
      </c>
      <c r="B114" s="2">
        <v>36.4</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0"/>
  <sheetViews>
    <sheetView workbookViewId="0">
      <selection activeCell="C1" sqref="C1"/>
    </sheetView>
  </sheetViews>
  <sheetFormatPr defaultRowHeight="12.75" x14ac:dyDescent="0.35"/>
  <cols>
    <col min="1" max="1" width="35" bestFit="1" customWidth="1"/>
    <col min="2" max="2" width="80.53125" style="2" bestFit="1" customWidth="1"/>
  </cols>
  <sheetData>
    <row r="1" spans="1:2" x14ac:dyDescent="0.35">
      <c r="A1" t="s">
        <v>7</v>
      </c>
      <c r="B1" s="2" t="s">
        <v>385</v>
      </c>
    </row>
    <row r="2" spans="1:2" x14ac:dyDescent="0.35">
      <c r="A2" t="s">
        <v>9</v>
      </c>
      <c r="B2" s="2" t="s">
        <v>381</v>
      </c>
    </row>
    <row r="3" spans="1:2" x14ac:dyDescent="0.35">
      <c r="A3" t="s">
        <v>10</v>
      </c>
      <c r="B3" s="2" t="s">
        <v>11</v>
      </c>
    </row>
    <row r="4" spans="1:2" x14ac:dyDescent="0.35">
      <c r="A4" t="s">
        <v>12</v>
      </c>
      <c r="B4" s="2" t="s">
        <v>382</v>
      </c>
    </row>
    <row r="5" spans="1:2" x14ac:dyDescent="0.35">
      <c r="A5" t="s">
        <v>13</v>
      </c>
      <c r="B5" s="2" t="s">
        <v>383</v>
      </c>
    </row>
    <row r="6" spans="1:2" x14ac:dyDescent="0.35">
      <c r="A6" t="s">
        <v>14</v>
      </c>
      <c r="B6" s="2" t="s">
        <v>384</v>
      </c>
    </row>
    <row r="7" spans="1:2" x14ac:dyDescent="0.35">
      <c r="A7" t="s">
        <v>15</v>
      </c>
      <c r="B7" s="3">
        <v>44795</v>
      </c>
    </row>
    <row r="8" spans="1:2" x14ac:dyDescent="0.35">
      <c r="A8" t="s">
        <v>16</v>
      </c>
      <c r="B8" s="2" t="s">
        <v>424</v>
      </c>
    </row>
    <row r="9" spans="1:2" x14ac:dyDescent="0.35">
      <c r="A9" t="s">
        <v>17</v>
      </c>
      <c r="B9" s="2" t="s">
        <v>425</v>
      </c>
    </row>
    <row r="10" spans="1:2" x14ac:dyDescent="0.35">
      <c r="A10" t="s">
        <v>18</v>
      </c>
      <c r="B10" s="3">
        <v>44795</v>
      </c>
    </row>
    <row r="11" spans="1:2" x14ac:dyDescent="0.35">
      <c r="A11" t="s">
        <v>19</v>
      </c>
      <c r="B11" s="3">
        <v>44795</v>
      </c>
    </row>
    <row r="12" spans="1:2" x14ac:dyDescent="0.35">
      <c r="A12" t="s">
        <v>20</v>
      </c>
      <c r="B12" s="2" t="s">
        <v>426</v>
      </c>
    </row>
    <row r="13" spans="1:2" x14ac:dyDescent="0.35">
      <c r="A13" t="s">
        <v>21</v>
      </c>
      <c r="B13" s="2" t="s">
        <v>417</v>
      </c>
    </row>
    <row r="14" spans="1:2" x14ac:dyDescent="0.35">
      <c r="A14" t="s">
        <v>22</v>
      </c>
      <c r="B14" s="2" t="s">
        <v>427</v>
      </c>
    </row>
    <row r="15" spans="1:2" x14ac:dyDescent="0.35">
      <c r="A15" t="s">
        <v>23</v>
      </c>
      <c r="B15" s="2" t="s">
        <v>428</v>
      </c>
    </row>
    <row r="16" spans="1:2" x14ac:dyDescent="0.35">
      <c r="A16" t="s">
        <v>24</v>
      </c>
      <c r="B16" s="2" t="s">
        <v>422</v>
      </c>
    </row>
    <row r="17" spans="1:2" x14ac:dyDescent="0.35">
      <c r="A17" t="s">
        <v>25</v>
      </c>
      <c r="B17" s="2">
        <v>6</v>
      </c>
    </row>
    <row r="18" spans="1:2" x14ac:dyDescent="0.35">
      <c r="A18" t="s">
        <v>26</v>
      </c>
      <c r="B18" s="2" t="s">
        <v>27</v>
      </c>
    </row>
    <row r="19" spans="1:2" x14ac:dyDescent="0.35">
      <c r="A19" t="s">
        <v>28</v>
      </c>
      <c r="B19" s="2">
        <v>7.0999999999999994E-2</v>
      </c>
    </row>
    <row r="20" spans="1:2" x14ac:dyDescent="0.35">
      <c r="A20" t="s">
        <v>29</v>
      </c>
      <c r="B20" s="2" t="s">
        <v>30</v>
      </c>
    </row>
    <row r="21" spans="1:2" x14ac:dyDescent="0.35">
      <c r="A21" t="s">
        <v>31</v>
      </c>
      <c r="B21" s="2">
        <v>76.5</v>
      </c>
    </row>
    <row r="22" spans="1:2" x14ac:dyDescent="0.35">
      <c r="A22" t="s">
        <v>32</v>
      </c>
      <c r="B22" s="2">
        <v>76.7</v>
      </c>
    </row>
    <row r="23" spans="1:2" x14ac:dyDescent="0.35">
      <c r="A23" t="s">
        <v>33</v>
      </c>
      <c r="B23" s="2" t="s">
        <v>429</v>
      </c>
    </row>
    <row r="24" spans="1:2" x14ac:dyDescent="0.35">
      <c r="A24" t="s">
        <v>34</v>
      </c>
      <c r="B24" s="2">
        <v>76.099999999999994</v>
      </c>
    </row>
    <row r="25" spans="1:2" x14ac:dyDescent="0.35">
      <c r="A25" t="s">
        <v>35</v>
      </c>
      <c r="B25" s="2" t="s">
        <v>414</v>
      </c>
    </row>
    <row r="26" spans="1:2" x14ac:dyDescent="0.35">
      <c r="A26" t="s">
        <v>36</v>
      </c>
      <c r="B26" s="2">
        <v>78.900000000000006</v>
      </c>
    </row>
    <row r="27" spans="1:2" x14ac:dyDescent="0.35">
      <c r="A27" t="s">
        <v>37</v>
      </c>
      <c r="B27" s="2">
        <v>73.599999999999994</v>
      </c>
    </row>
    <row r="28" spans="1:2" x14ac:dyDescent="0.35">
      <c r="A28" t="s">
        <v>38</v>
      </c>
      <c r="B28" s="2">
        <v>87.1</v>
      </c>
    </row>
    <row r="29" spans="1:2" x14ac:dyDescent="0.35">
      <c r="A29" t="s">
        <v>39</v>
      </c>
      <c r="B29" s="2">
        <v>64.7</v>
      </c>
    </row>
    <row r="30" spans="1:2" x14ac:dyDescent="0.35">
      <c r="A30" t="s">
        <v>40</v>
      </c>
      <c r="B30" s="2">
        <v>89</v>
      </c>
    </row>
    <row r="31" spans="1:2" x14ac:dyDescent="0.35">
      <c r="A31" t="s">
        <v>41</v>
      </c>
      <c r="B31" s="2">
        <v>89</v>
      </c>
    </row>
    <row r="32" spans="1:2" x14ac:dyDescent="0.35">
      <c r="A32" t="s">
        <v>42</v>
      </c>
      <c r="B32" s="2">
        <v>85.4</v>
      </c>
    </row>
    <row r="33" spans="1:2" x14ac:dyDescent="0.35">
      <c r="A33" t="s">
        <v>43</v>
      </c>
      <c r="B33" s="2" t="s">
        <v>430</v>
      </c>
    </row>
    <row r="34" spans="1:2" x14ac:dyDescent="0.35">
      <c r="A34" t="s">
        <v>44</v>
      </c>
      <c r="B34" s="2" t="s">
        <v>139</v>
      </c>
    </row>
    <row r="35" spans="1:2" x14ac:dyDescent="0.35">
      <c r="A35" t="s">
        <v>45</v>
      </c>
      <c r="B35" s="2">
        <v>95.2</v>
      </c>
    </row>
    <row r="36" spans="1:2" x14ac:dyDescent="0.35">
      <c r="A36" t="s">
        <v>46</v>
      </c>
      <c r="B36" s="2">
        <v>56.8</v>
      </c>
    </row>
    <row r="37" spans="1:2" x14ac:dyDescent="0.35">
      <c r="A37" t="s">
        <v>47</v>
      </c>
      <c r="B37" s="2">
        <v>102.2</v>
      </c>
    </row>
    <row r="38" spans="1:2" x14ac:dyDescent="0.35">
      <c r="A38" t="s">
        <v>48</v>
      </c>
      <c r="B38" s="2">
        <v>6.4</v>
      </c>
    </row>
    <row r="39" spans="1:2" x14ac:dyDescent="0.35">
      <c r="A39" t="s">
        <v>49</v>
      </c>
      <c r="B39" s="2">
        <v>44</v>
      </c>
    </row>
    <row r="40" spans="1:2" x14ac:dyDescent="0.35">
      <c r="A40" t="s">
        <v>50</v>
      </c>
      <c r="B40" s="2">
        <v>46</v>
      </c>
    </row>
    <row r="41" spans="1:2" x14ac:dyDescent="0.35">
      <c r="A41" t="s">
        <v>51</v>
      </c>
      <c r="B41" s="2" t="s">
        <v>420</v>
      </c>
    </row>
    <row r="42" spans="1:2" x14ac:dyDescent="0.35">
      <c r="A42" t="s">
        <v>52</v>
      </c>
      <c r="B42" s="2">
        <v>43</v>
      </c>
    </row>
    <row r="43" spans="1:2" x14ac:dyDescent="0.35">
      <c r="A43" t="s">
        <v>53</v>
      </c>
      <c r="B43" s="2" t="s">
        <v>431</v>
      </c>
    </row>
    <row r="44" spans="1:2" x14ac:dyDescent="0.35">
      <c r="A44" t="s">
        <v>54</v>
      </c>
      <c r="B44" s="2">
        <v>52</v>
      </c>
    </row>
    <row r="45" spans="1:2" x14ac:dyDescent="0.35">
      <c r="A45" t="s">
        <v>55</v>
      </c>
      <c r="B45" s="2">
        <v>38</v>
      </c>
    </row>
    <row r="46" spans="1:2" x14ac:dyDescent="0.35">
      <c r="A46" t="s">
        <v>56</v>
      </c>
      <c r="B46" s="2">
        <v>52</v>
      </c>
    </row>
    <row r="47" spans="1:2" x14ac:dyDescent="0.35">
      <c r="A47" t="s">
        <v>57</v>
      </c>
      <c r="B47" s="2">
        <v>20</v>
      </c>
    </row>
    <row r="48" spans="1:2" x14ac:dyDescent="0.35">
      <c r="A48" t="s">
        <v>58</v>
      </c>
      <c r="B48" s="2">
        <v>30</v>
      </c>
    </row>
    <row r="49" spans="1:2" x14ac:dyDescent="0.35">
      <c r="A49" t="s">
        <v>59</v>
      </c>
      <c r="B49" s="2">
        <v>30</v>
      </c>
    </row>
    <row r="50" spans="1:2" x14ac:dyDescent="0.35">
      <c r="A50" t="s">
        <v>60</v>
      </c>
      <c r="B50" s="2" t="s">
        <v>419</v>
      </c>
    </row>
    <row r="51" spans="1:2" x14ac:dyDescent="0.35">
      <c r="A51" t="s">
        <v>61</v>
      </c>
      <c r="B51" s="2">
        <v>42</v>
      </c>
    </row>
    <row r="52" spans="1:2" x14ac:dyDescent="0.35">
      <c r="A52" t="s">
        <v>62</v>
      </c>
      <c r="B52" s="2" t="s">
        <v>139</v>
      </c>
    </row>
    <row r="53" spans="1:2" x14ac:dyDescent="0.35">
      <c r="A53" t="s">
        <v>63</v>
      </c>
      <c r="B53" s="2">
        <v>95</v>
      </c>
    </row>
    <row r="54" spans="1:2" x14ac:dyDescent="0.35">
      <c r="A54" t="s">
        <v>64</v>
      </c>
      <c r="B54" s="2">
        <v>16</v>
      </c>
    </row>
    <row r="55" spans="1:2" x14ac:dyDescent="0.35">
      <c r="A55" t="s">
        <v>65</v>
      </c>
      <c r="B55" s="2">
        <v>96</v>
      </c>
    </row>
    <row r="56" spans="1:2" x14ac:dyDescent="0.35">
      <c r="A56" t="s">
        <v>66</v>
      </c>
      <c r="B56" s="2">
        <v>10</v>
      </c>
    </row>
    <row r="57" spans="1:2" x14ac:dyDescent="0.35">
      <c r="A57" t="s">
        <v>67</v>
      </c>
      <c r="B57" s="2">
        <v>29.78</v>
      </c>
    </row>
    <row r="58" spans="1:2" x14ac:dyDescent="0.35">
      <c r="A58" t="s">
        <v>68</v>
      </c>
      <c r="B58" s="2" t="s">
        <v>421</v>
      </c>
    </row>
    <row r="59" spans="1:2" x14ac:dyDescent="0.35">
      <c r="A59" t="s">
        <v>69</v>
      </c>
      <c r="B59" s="2">
        <v>29.78</v>
      </c>
    </row>
    <row r="60" spans="1:2" x14ac:dyDescent="0.35">
      <c r="A60" t="s">
        <v>70</v>
      </c>
      <c r="B60" s="2">
        <v>29.847000000000001</v>
      </c>
    </row>
    <row r="61" spans="1:2" x14ac:dyDescent="0.35">
      <c r="A61" t="s">
        <v>71</v>
      </c>
      <c r="B61" s="2" t="s">
        <v>139</v>
      </c>
    </row>
    <row r="62" spans="1:2" x14ac:dyDescent="0.35">
      <c r="A62" t="s">
        <v>72</v>
      </c>
      <c r="B62" s="2">
        <v>29.6</v>
      </c>
    </row>
    <row r="63" spans="1:2" x14ac:dyDescent="0.35">
      <c r="A63" t="s">
        <v>73</v>
      </c>
      <c r="B63" s="2">
        <v>30.05</v>
      </c>
    </row>
    <row r="64" spans="1:2" x14ac:dyDescent="0.35">
      <c r="A64" t="s">
        <v>74</v>
      </c>
      <c r="B64" s="2" t="s">
        <v>432</v>
      </c>
    </row>
    <row r="65" spans="1:2" x14ac:dyDescent="0.35">
      <c r="A65" t="s">
        <v>75</v>
      </c>
      <c r="B65" s="2">
        <v>29.152000000000001</v>
      </c>
    </row>
    <row r="66" spans="1:2" x14ac:dyDescent="0.35">
      <c r="A66" t="s">
        <v>76</v>
      </c>
      <c r="B66" s="2">
        <v>30.898</v>
      </c>
    </row>
    <row r="67" spans="1:2" x14ac:dyDescent="0.35">
      <c r="A67" t="s">
        <v>77</v>
      </c>
      <c r="B67" s="2">
        <v>4</v>
      </c>
    </row>
    <row r="68" spans="1:2" x14ac:dyDescent="0.35">
      <c r="A68" t="s">
        <v>78</v>
      </c>
      <c r="B68" s="2">
        <v>3</v>
      </c>
    </row>
    <row r="69" spans="1:2" x14ac:dyDescent="0.35">
      <c r="A69" t="s">
        <v>79</v>
      </c>
      <c r="B69" s="2">
        <v>11</v>
      </c>
    </row>
    <row r="70" spans="1:2" x14ac:dyDescent="0.35">
      <c r="A70" t="s">
        <v>80</v>
      </c>
      <c r="B70" s="2" t="s">
        <v>414</v>
      </c>
    </row>
    <row r="71" spans="1:2" x14ac:dyDescent="0.35">
      <c r="A71" t="s">
        <v>81</v>
      </c>
      <c r="B71" s="2">
        <v>26</v>
      </c>
    </row>
    <row r="72" spans="1:2" x14ac:dyDescent="0.35">
      <c r="A72" t="s">
        <v>82</v>
      </c>
      <c r="B72" s="2">
        <v>39</v>
      </c>
    </row>
    <row r="73" spans="1:2" x14ac:dyDescent="0.35">
      <c r="A73" t="s">
        <v>83</v>
      </c>
      <c r="B73" s="2">
        <v>9</v>
      </c>
    </row>
    <row r="74" spans="1:2" x14ac:dyDescent="0.35">
      <c r="A74" t="s">
        <v>84</v>
      </c>
      <c r="B74" s="2" t="s">
        <v>418</v>
      </c>
    </row>
    <row r="75" spans="1:2" x14ac:dyDescent="0.35">
      <c r="A75" t="s">
        <v>85</v>
      </c>
      <c r="B75" s="2">
        <v>89</v>
      </c>
    </row>
    <row r="76" spans="1:2" x14ac:dyDescent="0.35">
      <c r="A76" t="s">
        <v>86</v>
      </c>
      <c r="B76" s="2">
        <v>85</v>
      </c>
    </row>
    <row r="77" spans="1:2" x14ac:dyDescent="0.35">
      <c r="A77" t="s">
        <v>87</v>
      </c>
      <c r="B77" s="2" t="s">
        <v>139</v>
      </c>
    </row>
    <row r="78" spans="1:2" x14ac:dyDescent="0.35">
      <c r="A78" t="s">
        <v>88</v>
      </c>
      <c r="B78" s="2">
        <v>57</v>
      </c>
    </row>
    <row r="79" spans="1:2" x14ac:dyDescent="0.35">
      <c r="A79" t="s">
        <v>89</v>
      </c>
      <c r="B79" s="2">
        <v>1</v>
      </c>
    </row>
    <row r="80" spans="1:2" x14ac:dyDescent="0.35">
      <c r="A80" t="s">
        <v>90</v>
      </c>
      <c r="B80" s="2">
        <v>4</v>
      </c>
    </row>
    <row r="81" spans="1:2" x14ac:dyDescent="0.35">
      <c r="A81" t="s">
        <v>91</v>
      </c>
      <c r="B81" s="2">
        <v>4</v>
      </c>
    </row>
    <row r="82" spans="1:2" x14ac:dyDescent="0.35">
      <c r="A82" t="s">
        <v>92</v>
      </c>
      <c r="B82" s="2">
        <v>4</v>
      </c>
    </row>
    <row r="83" spans="1:2" x14ac:dyDescent="0.35">
      <c r="A83" t="s">
        <v>93</v>
      </c>
      <c r="B83" s="2">
        <v>4</v>
      </c>
    </row>
    <row r="84" spans="1:2" x14ac:dyDescent="0.35">
      <c r="A84" t="s">
        <v>94</v>
      </c>
      <c r="B84" s="2">
        <v>4</v>
      </c>
    </row>
    <row r="85" spans="1:2" x14ac:dyDescent="0.35">
      <c r="A85" t="s">
        <v>95</v>
      </c>
      <c r="B85" s="2">
        <v>4</v>
      </c>
    </row>
    <row r="86" spans="1:2" x14ac:dyDescent="0.35">
      <c r="A86" t="s">
        <v>96</v>
      </c>
      <c r="B86" s="2">
        <v>4</v>
      </c>
    </row>
    <row r="87" spans="1:2" x14ac:dyDescent="0.35">
      <c r="A87" t="s">
        <v>97</v>
      </c>
      <c r="B87" s="2">
        <v>4</v>
      </c>
    </row>
    <row r="88" spans="1:2" x14ac:dyDescent="0.35">
      <c r="A88" t="s">
        <v>98</v>
      </c>
      <c r="B88" s="2">
        <v>8.36</v>
      </c>
    </row>
    <row r="89" spans="1:2" x14ac:dyDescent="0.35">
      <c r="A89" t="s">
        <v>99</v>
      </c>
      <c r="B89" s="2">
        <v>0</v>
      </c>
    </row>
    <row r="90" spans="1:2" x14ac:dyDescent="0.35">
      <c r="A90" t="s">
        <v>100</v>
      </c>
      <c r="B90" s="2">
        <v>0.56999999999999995</v>
      </c>
    </row>
    <row r="91" spans="1:2" x14ac:dyDescent="0.35">
      <c r="A91" t="s">
        <v>101</v>
      </c>
      <c r="B91" s="2">
        <v>0</v>
      </c>
    </row>
    <row r="92" spans="1:2" x14ac:dyDescent="0.35">
      <c r="A92" t="s">
        <v>102</v>
      </c>
      <c r="B92" s="2">
        <v>0</v>
      </c>
    </row>
    <row r="93" spans="1:2" x14ac:dyDescent="0.35">
      <c r="A93" t="s">
        <v>103</v>
      </c>
      <c r="B93" s="2">
        <v>0</v>
      </c>
    </row>
    <row r="94" spans="1:2" x14ac:dyDescent="0.35">
      <c r="A94" t="s">
        <v>104</v>
      </c>
      <c r="B94" s="2" t="s">
        <v>395</v>
      </c>
    </row>
    <row r="95" spans="1:2" x14ac:dyDescent="0.35">
      <c r="A95" t="s">
        <v>105</v>
      </c>
      <c r="B95" s="2">
        <v>0</v>
      </c>
    </row>
    <row r="96" spans="1:2" x14ac:dyDescent="0.35">
      <c r="A96" t="s">
        <v>106</v>
      </c>
      <c r="B96" s="2">
        <v>0.96</v>
      </c>
    </row>
    <row r="97" spans="1:2" x14ac:dyDescent="0.35">
      <c r="A97" t="s">
        <v>107</v>
      </c>
      <c r="B97" s="2">
        <v>1.25</v>
      </c>
    </row>
    <row r="98" spans="1:2" x14ac:dyDescent="0.35">
      <c r="A98" t="s">
        <v>108</v>
      </c>
      <c r="B98" s="2">
        <v>53.5</v>
      </c>
    </row>
    <row r="99" spans="1:2" x14ac:dyDescent="0.35">
      <c r="A99" t="s">
        <v>109</v>
      </c>
      <c r="B99" s="2">
        <v>61</v>
      </c>
    </row>
    <row r="100" spans="1:2" x14ac:dyDescent="0.35">
      <c r="A100" t="s">
        <v>110</v>
      </c>
      <c r="B100" s="2" t="s">
        <v>412</v>
      </c>
    </row>
    <row r="101" spans="1:2" x14ac:dyDescent="0.35">
      <c r="A101" t="s">
        <v>111</v>
      </c>
      <c r="B101" s="2">
        <v>54</v>
      </c>
    </row>
    <row r="102" spans="1:2" x14ac:dyDescent="0.35">
      <c r="A102" t="s">
        <v>112</v>
      </c>
      <c r="B102" s="2" t="s">
        <v>433</v>
      </c>
    </row>
    <row r="103" spans="1:2" x14ac:dyDescent="0.35">
      <c r="A103" t="s">
        <v>113</v>
      </c>
      <c r="B103" s="2">
        <v>67</v>
      </c>
    </row>
    <row r="104" spans="1:2" x14ac:dyDescent="0.35">
      <c r="A104" t="s">
        <v>114</v>
      </c>
      <c r="B104" s="2">
        <v>37</v>
      </c>
    </row>
    <row r="105" spans="1:2" x14ac:dyDescent="0.35">
      <c r="A105" t="s">
        <v>115</v>
      </c>
      <c r="B105" s="2">
        <v>67</v>
      </c>
    </row>
    <row r="106" spans="1:2" x14ac:dyDescent="0.35">
      <c r="A106" t="s">
        <v>116</v>
      </c>
      <c r="B106" s="2">
        <v>0</v>
      </c>
    </row>
    <row r="107" spans="1:2" x14ac:dyDescent="0.35">
      <c r="A107" t="s">
        <v>117</v>
      </c>
      <c r="B107" s="2">
        <v>53</v>
      </c>
    </row>
    <row r="108" spans="1:2" x14ac:dyDescent="0.35">
      <c r="A108" t="s">
        <v>118</v>
      </c>
      <c r="B108" s="2">
        <v>87</v>
      </c>
    </row>
    <row r="109" spans="1:2" x14ac:dyDescent="0.35">
      <c r="A109" t="s">
        <v>119</v>
      </c>
      <c r="B109" s="2">
        <v>88</v>
      </c>
    </row>
    <row r="110" spans="1:2" x14ac:dyDescent="0.35">
      <c r="A110" t="s">
        <v>120</v>
      </c>
      <c r="B110" s="2" t="s">
        <v>423</v>
      </c>
    </row>
    <row r="111" spans="1:2" x14ac:dyDescent="0.35">
      <c r="A111" t="s">
        <v>121</v>
      </c>
      <c r="B111" s="2">
        <v>95</v>
      </c>
    </row>
    <row r="112" spans="1:2" x14ac:dyDescent="0.35">
      <c r="A112" t="s">
        <v>122</v>
      </c>
      <c r="B112" s="2">
        <v>101</v>
      </c>
    </row>
    <row r="113" spans="1:2" x14ac:dyDescent="0.35">
      <c r="A113" t="s">
        <v>123</v>
      </c>
      <c r="B113" s="2">
        <v>76</v>
      </c>
    </row>
    <row r="114" spans="1:2" x14ac:dyDescent="0.35">
      <c r="A114" t="s">
        <v>124</v>
      </c>
      <c r="B114" s="2">
        <v>87</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ageMargins left="0.75" right="0.75" top="1" bottom="1" header="0.5" footer="0.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736</v>
      </c>
    </row>
    <row r="2" spans="1:2" x14ac:dyDescent="0.35">
      <c r="A2" t="s">
        <v>9</v>
      </c>
      <c r="B2" s="2" t="s">
        <v>737</v>
      </c>
    </row>
    <row r="3" spans="1:2" x14ac:dyDescent="0.35">
      <c r="A3" t="s">
        <v>10</v>
      </c>
      <c r="B3" s="2" t="s">
        <v>11</v>
      </c>
    </row>
    <row r="4" spans="1:2" x14ac:dyDescent="0.35">
      <c r="A4" t="s">
        <v>12</v>
      </c>
      <c r="B4" s="2" t="s">
        <v>738</v>
      </c>
    </row>
    <row r="5" spans="1:2" x14ac:dyDescent="0.35">
      <c r="A5" t="s">
        <v>13</v>
      </c>
      <c r="B5" s="2" t="s">
        <v>739</v>
      </c>
    </row>
    <row r="6" spans="1:2" x14ac:dyDescent="0.35">
      <c r="A6" t="s">
        <v>14</v>
      </c>
      <c r="B6" s="2" t="s">
        <v>740</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771</v>
      </c>
    </row>
    <row r="13" spans="1:2" x14ac:dyDescent="0.35">
      <c r="A13" t="s">
        <v>21</v>
      </c>
      <c r="B13" s="2" t="s">
        <v>560</v>
      </c>
    </row>
    <row r="14" spans="1:2" x14ac:dyDescent="0.35">
      <c r="A14" t="s">
        <v>22</v>
      </c>
      <c r="B14" s="2" t="s">
        <v>573</v>
      </c>
    </row>
    <row r="15" spans="1:2" x14ac:dyDescent="0.35">
      <c r="A15" t="s">
        <v>23</v>
      </c>
      <c r="B15" s="2" t="s">
        <v>534</v>
      </c>
    </row>
    <row r="16" spans="1:2" x14ac:dyDescent="0.35">
      <c r="A16" t="s">
        <v>24</v>
      </c>
      <c r="B16" s="2" t="s">
        <v>562</v>
      </c>
    </row>
    <row r="17" spans="1:2" x14ac:dyDescent="0.35">
      <c r="A17" t="s">
        <v>25</v>
      </c>
      <c r="B17" s="2">
        <v>16.2</v>
      </c>
    </row>
    <row r="18" spans="1:2" x14ac:dyDescent="0.35">
      <c r="A18" t="s">
        <v>26</v>
      </c>
      <c r="B18" s="2" t="s">
        <v>27</v>
      </c>
    </row>
    <row r="19" spans="1:2" x14ac:dyDescent="0.35">
      <c r="A19" t="s">
        <v>28</v>
      </c>
      <c r="B19" s="2">
        <v>7.9399999999999998E-2</v>
      </c>
    </row>
    <row r="20" spans="1:2" x14ac:dyDescent="0.35">
      <c r="A20" t="s">
        <v>29</v>
      </c>
      <c r="B20" s="2" t="s">
        <v>30</v>
      </c>
    </row>
    <row r="21" spans="1:2" x14ac:dyDescent="0.35">
      <c r="A21" t="s">
        <v>31</v>
      </c>
      <c r="B21" s="2">
        <v>45.4</v>
      </c>
    </row>
    <row r="22" spans="1:2" x14ac:dyDescent="0.35">
      <c r="A22" t="s">
        <v>32</v>
      </c>
      <c r="B22" s="2">
        <v>45.4</v>
      </c>
    </row>
    <row r="23" spans="1:2" x14ac:dyDescent="0.35">
      <c r="A23" t="s">
        <v>33</v>
      </c>
      <c r="B23" s="2" t="s">
        <v>775</v>
      </c>
    </row>
    <row r="24" spans="1:2" x14ac:dyDescent="0.35">
      <c r="A24" t="s">
        <v>34</v>
      </c>
      <c r="B24" s="2">
        <v>42</v>
      </c>
    </row>
    <row r="25" spans="1:2" x14ac:dyDescent="0.35">
      <c r="A25" t="s">
        <v>35</v>
      </c>
      <c r="B25" s="2" t="s">
        <v>741</v>
      </c>
    </row>
    <row r="26" spans="1:2" x14ac:dyDescent="0.35">
      <c r="A26" t="s">
        <v>36</v>
      </c>
      <c r="B26" s="2">
        <v>58</v>
      </c>
    </row>
    <row r="27" spans="1:2" x14ac:dyDescent="0.35">
      <c r="A27" t="s">
        <v>37</v>
      </c>
      <c r="B27" s="2">
        <v>34</v>
      </c>
    </row>
    <row r="28" spans="1:2" x14ac:dyDescent="0.35">
      <c r="A28" t="s">
        <v>38</v>
      </c>
      <c r="B28" s="2">
        <v>58</v>
      </c>
    </row>
    <row r="29" spans="1:2" x14ac:dyDescent="0.35">
      <c r="A29" t="s">
        <v>39</v>
      </c>
      <c r="B29" s="2">
        <v>23</v>
      </c>
    </row>
    <row r="30" spans="1:2" x14ac:dyDescent="0.35">
      <c r="A30" t="s">
        <v>40</v>
      </c>
      <c r="B30" s="2">
        <v>41</v>
      </c>
    </row>
    <row r="31" spans="1:2" x14ac:dyDescent="0.35">
      <c r="A31" t="s">
        <v>41</v>
      </c>
      <c r="B31" s="2">
        <v>41</v>
      </c>
    </row>
    <row r="32" spans="1:2" x14ac:dyDescent="0.35">
      <c r="A32" t="s">
        <v>42</v>
      </c>
      <c r="B32" s="2">
        <v>27.6</v>
      </c>
    </row>
    <row r="33" spans="1:2" x14ac:dyDescent="0.35">
      <c r="A33" t="s">
        <v>43</v>
      </c>
      <c r="B33" s="2" t="s">
        <v>775</v>
      </c>
    </row>
    <row r="34" spans="1:2" x14ac:dyDescent="0.35">
      <c r="A34" t="s">
        <v>44</v>
      </c>
      <c r="B34" s="2" t="s">
        <v>742</v>
      </c>
    </row>
    <row r="35" spans="1:2" x14ac:dyDescent="0.35">
      <c r="A35" t="s">
        <v>45</v>
      </c>
      <c r="B35" s="2">
        <v>55.1</v>
      </c>
    </row>
    <row r="36" spans="1:2" x14ac:dyDescent="0.35">
      <c r="A36" t="s">
        <v>46</v>
      </c>
      <c r="B36" s="2">
        <v>11</v>
      </c>
    </row>
    <row r="37" spans="1:2" x14ac:dyDescent="0.35">
      <c r="A37" t="s">
        <v>47</v>
      </c>
      <c r="B37" s="2">
        <v>55.1</v>
      </c>
    </row>
    <row r="38" spans="1:2" x14ac:dyDescent="0.35">
      <c r="A38" t="s">
        <v>48</v>
      </c>
      <c r="B38" s="2">
        <v>-8</v>
      </c>
    </row>
    <row r="39" spans="1:2" x14ac:dyDescent="0.35">
      <c r="A39" t="s">
        <v>49</v>
      </c>
      <c r="B39" s="2">
        <v>65</v>
      </c>
    </row>
    <row r="40" spans="1:2" x14ac:dyDescent="0.35">
      <c r="A40" t="s">
        <v>50</v>
      </c>
      <c r="B40" s="2">
        <v>66</v>
      </c>
    </row>
    <row r="41" spans="1:2" x14ac:dyDescent="0.35">
      <c r="A41" t="s">
        <v>51</v>
      </c>
      <c r="B41" s="2" t="s">
        <v>574</v>
      </c>
    </row>
    <row r="42" spans="1:2" x14ac:dyDescent="0.35">
      <c r="A42" t="s">
        <v>52</v>
      </c>
      <c r="B42" s="2">
        <v>62</v>
      </c>
    </row>
    <row r="43" spans="1:2" x14ac:dyDescent="0.35">
      <c r="A43" t="s">
        <v>53</v>
      </c>
      <c r="B43" s="2" t="s">
        <v>413</v>
      </c>
    </row>
    <row r="44" spans="1:2" x14ac:dyDescent="0.35">
      <c r="A44" t="s">
        <v>54</v>
      </c>
      <c r="B44" s="2">
        <v>77</v>
      </c>
    </row>
    <row r="45" spans="1:2" x14ac:dyDescent="0.35">
      <c r="A45" t="s">
        <v>55</v>
      </c>
      <c r="B45" s="2">
        <v>45</v>
      </c>
    </row>
    <row r="46" spans="1:2" x14ac:dyDescent="0.35">
      <c r="A46" t="s">
        <v>56</v>
      </c>
      <c r="B46" s="2">
        <v>84</v>
      </c>
    </row>
    <row r="47" spans="1:2" x14ac:dyDescent="0.35">
      <c r="A47" t="s">
        <v>57</v>
      </c>
      <c r="B47" s="2">
        <v>45</v>
      </c>
    </row>
    <row r="48" spans="1:2" x14ac:dyDescent="0.35">
      <c r="A48" t="s">
        <v>58</v>
      </c>
      <c r="B48" s="2">
        <v>79</v>
      </c>
    </row>
    <row r="49" spans="1:2" x14ac:dyDescent="0.35">
      <c r="A49" t="s">
        <v>59</v>
      </c>
      <c r="B49" s="2">
        <v>77</v>
      </c>
    </row>
    <row r="50" spans="1:2" x14ac:dyDescent="0.35">
      <c r="A50" t="s">
        <v>60</v>
      </c>
      <c r="B50" s="2" t="s">
        <v>491</v>
      </c>
    </row>
    <row r="51" spans="1:2" x14ac:dyDescent="0.35">
      <c r="A51" t="s">
        <v>61</v>
      </c>
      <c r="B51" s="2">
        <v>93</v>
      </c>
    </row>
    <row r="52" spans="1:2" x14ac:dyDescent="0.35">
      <c r="A52" t="s">
        <v>62</v>
      </c>
      <c r="B52" s="2" t="s">
        <v>743</v>
      </c>
    </row>
    <row r="53" spans="1:2" x14ac:dyDescent="0.35">
      <c r="A53" t="s">
        <v>63</v>
      </c>
      <c r="B53" s="2">
        <v>94</v>
      </c>
    </row>
    <row r="54" spans="1:2" x14ac:dyDescent="0.35">
      <c r="A54" t="s">
        <v>64</v>
      </c>
      <c r="B54" s="2">
        <v>31</v>
      </c>
    </row>
    <row r="55" spans="1:2" x14ac:dyDescent="0.35">
      <c r="A55" t="s">
        <v>65</v>
      </c>
      <c r="B55" s="2">
        <v>95</v>
      </c>
    </row>
    <row r="56" spans="1:2" x14ac:dyDescent="0.35">
      <c r="A56" t="s">
        <v>66</v>
      </c>
      <c r="B56" s="2">
        <v>31</v>
      </c>
    </row>
    <row r="57" spans="1:2" x14ac:dyDescent="0.35">
      <c r="A57" t="s">
        <v>67</v>
      </c>
      <c r="B57" s="2">
        <v>30.158000000000001</v>
      </c>
    </row>
    <row r="58" spans="1:2" x14ac:dyDescent="0.35">
      <c r="A58" t="s">
        <v>68</v>
      </c>
      <c r="B58" s="2" t="s">
        <v>569</v>
      </c>
    </row>
    <row r="59" spans="1:2" x14ac:dyDescent="0.35">
      <c r="A59" t="s">
        <v>69</v>
      </c>
      <c r="B59" s="2">
        <v>30.087</v>
      </c>
    </row>
    <row r="60" spans="1:2" x14ac:dyDescent="0.35">
      <c r="A60" t="s">
        <v>70</v>
      </c>
      <c r="B60" s="2">
        <v>30.181999999999999</v>
      </c>
    </row>
    <row r="61" spans="1:2" x14ac:dyDescent="0.35">
      <c r="A61" t="s">
        <v>71</v>
      </c>
      <c r="B61" s="2" t="s">
        <v>744</v>
      </c>
    </row>
    <row r="62" spans="1:2" x14ac:dyDescent="0.35">
      <c r="A62" t="s">
        <v>72</v>
      </c>
      <c r="B62" s="2">
        <v>29.48</v>
      </c>
    </row>
    <row r="63" spans="1:2" x14ac:dyDescent="0.35">
      <c r="A63" t="s">
        <v>73</v>
      </c>
      <c r="B63" s="2">
        <v>30.222999999999999</v>
      </c>
    </row>
    <row r="64" spans="1:2" x14ac:dyDescent="0.35">
      <c r="A64" t="s">
        <v>74</v>
      </c>
      <c r="B64" s="2" t="s">
        <v>670</v>
      </c>
    </row>
    <row r="65" spans="1:2" x14ac:dyDescent="0.35">
      <c r="A65" t="s">
        <v>75</v>
      </c>
      <c r="B65" s="2">
        <v>29.050999999999998</v>
      </c>
    </row>
    <row r="66" spans="1:2" x14ac:dyDescent="0.35">
      <c r="A66" t="s">
        <v>76</v>
      </c>
      <c r="B66" s="2">
        <v>30.78</v>
      </c>
    </row>
    <row r="67" spans="1:2" x14ac:dyDescent="0.35">
      <c r="A67" t="s">
        <v>77</v>
      </c>
      <c r="B67" s="2">
        <v>1</v>
      </c>
    </row>
    <row r="68" spans="1:2" x14ac:dyDescent="0.35">
      <c r="A68" t="s">
        <v>78</v>
      </c>
      <c r="B68" s="2">
        <v>1</v>
      </c>
    </row>
    <row r="69" spans="1:2" x14ac:dyDescent="0.35">
      <c r="A69" t="s">
        <v>79</v>
      </c>
      <c r="B69" s="2">
        <v>8</v>
      </c>
    </row>
    <row r="70" spans="1:2" x14ac:dyDescent="0.35">
      <c r="A70" t="s">
        <v>80</v>
      </c>
      <c r="B70" s="2" t="s">
        <v>624</v>
      </c>
    </row>
    <row r="71" spans="1:2" x14ac:dyDescent="0.35">
      <c r="A71" t="s">
        <v>81</v>
      </c>
      <c r="B71" s="2">
        <v>52</v>
      </c>
    </row>
    <row r="72" spans="1:2" x14ac:dyDescent="0.35">
      <c r="A72" t="s">
        <v>82</v>
      </c>
      <c r="B72" s="2">
        <v>52</v>
      </c>
    </row>
    <row r="73" spans="1:2" x14ac:dyDescent="0.35">
      <c r="A73" t="s">
        <v>83</v>
      </c>
      <c r="B73" s="2">
        <v>342</v>
      </c>
    </row>
    <row r="74" spans="1:2" x14ac:dyDescent="0.35">
      <c r="A74" t="s">
        <v>84</v>
      </c>
      <c r="B74" s="2" t="s">
        <v>501</v>
      </c>
    </row>
    <row r="75" spans="1:2" x14ac:dyDescent="0.35">
      <c r="A75" t="s">
        <v>85</v>
      </c>
      <c r="B75" s="2">
        <v>41</v>
      </c>
    </row>
    <row r="76" spans="1:2" x14ac:dyDescent="0.35">
      <c r="A76" t="s">
        <v>86</v>
      </c>
      <c r="B76" s="2">
        <v>24</v>
      </c>
    </row>
    <row r="77" spans="1:2" x14ac:dyDescent="0.35">
      <c r="A77" t="s">
        <v>87</v>
      </c>
      <c r="B77" s="2" t="s">
        <v>518</v>
      </c>
    </row>
    <row r="78" spans="1:2" x14ac:dyDescent="0.35">
      <c r="A78" t="s">
        <v>88</v>
      </c>
      <c r="B78" s="2">
        <v>5</v>
      </c>
    </row>
    <row r="79" spans="1:2" x14ac:dyDescent="0.35">
      <c r="A79" t="s">
        <v>89</v>
      </c>
      <c r="B79" s="2">
        <v>-15</v>
      </c>
    </row>
    <row r="80" spans="1:2" x14ac:dyDescent="0.35">
      <c r="A80" t="s">
        <v>90</v>
      </c>
      <c r="B80" s="2">
        <v>1.5</v>
      </c>
    </row>
    <row r="81" spans="1:2" x14ac:dyDescent="0.35">
      <c r="A81" t="s">
        <v>91</v>
      </c>
      <c r="B81" s="2">
        <v>1.3</v>
      </c>
    </row>
    <row r="82" spans="1:2" x14ac:dyDescent="0.35">
      <c r="A82" t="s">
        <v>92</v>
      </c>
      <c r="B82" s="2">
        <v>1.1000000000000001</v>
      </c>
    </row>
    <row r="83" spans="1:2" x14ac:dyDescent="0.35">
      <c r="A83" t="s">
        <v>93</v>
      </c>
      <c r="B83" s="2">
        <v>1.2</v>
      </c>
    </row>
    <row r="84" spans="1:2" x14ac:dyDescent="0.35">
      <c r="A84" t="s">
        <v>94</v>
      </c>
      <c r="B84" s="2">
        <v>2</v>
      </c>
    </row>
    <row r="85" spans="1:2" x14ac:dyDescent="0.35">
      <c r="A85" t="s">
        <v>95</v>
      </c>
      <c r="B85" s="2">
        <v>2</v>
      </c>
    </row>
    <row r="86" spans="1:2" x14ac:dyDescent="0.35">
      <c r="A86" t="s">
        <v>96</v>
      </c>
      <c r="B86" s="2">
        <v>3</v>
      </c>
    </row>
    <row r="87" spans="1:2" x14ac:dyDescent="0.35">
      <c r="A87" t="s">
        <v>97</v>
      </c>
      <c r="B87" s="2">
        <v>3</v>
      </c>
    </row>
    <row r="88" spans="1:2" x14ac:dyDescent="0.35">
      <c r="A88" t="s">
        <v>98</v>
      </c>
      <c r="B88" s="2">
        <v>4.26</v>
      </c>
    </row>
    <row r="89" spans="1:2" x14ac:dyDescent="0.35">
      <c r="A89" t="s">
        <v>99</v>
      </c>
      <c r="B89" s="2">
        <v>0.04</v>
      </c>
    </row>
    <row r="90" spans="1:2" x14ac:dyDescent="0.35">
      <c r="A90" t="s">
        <v>100</v>
      </c>
      <c r="B90" s="2">
        <v>0.84</v>
      </c>
    </row>
    <row r="91" spans="1:2" x14ac:dyDescent="0.35">
      <c r="A91" t="s">
        <v>101</v>
      </c>
      <c r="B91" s="2">
        <v>0.04</v>
      </c>
    </row>
    <row r="92" spans="1:2" x14ac:dyDescent="0.35">
      <c r="A92" t="s">
        <v>102</v>
      </c>
      <c r="B92" s="2">
        <v>0</v>
      </c>
    </row>
    <row r="93" spans="1:2" x14ac:dyDescent="0.35">
      <c r="A93" t="s">
        <v>103</v>
      </c>
      <c r="B93" s="2">
        <v>0.04</v>
      </c>
    </row>
    <row r="94" spans="1:2" x14ac:dyDescent="0.35">
      <c r="A94" t="s">
        <v>104</v>
      </c>
      <c r="B94" s="2" t="s">
        <v>718</v>
      </c>
    </row>
    <row r="95" spans="1:2" x14ac:dyDescent="0.35">
      <c r="A95" t="s">
        <v>105</v>
      </c>
      <c r="B95" s="2">
        <v>0</v>
      </c>
    </row>
    <row r="96" spans="1:2" x14ac:dyDescent="0.35">
      <c r="A96" t="s">
        <v>106</v>
      </c>
      <c r="B96" s="2">
        <v>2.06</v>
      </c>
    </row>
    <row r="97" spans="1:2" x14ac:dyDescent="0.35">
      <c r="A97" t="s">
        <v>107</v>
      </c>
      <c r="B97" s="2">
        <v>2.06</v>
      </c>
    </row>
    <row r="98" spans="1:2" x14ac:dyDescent="0.35">
      <c r="A98" t="s">
        <v>108</v>
      </c>
      <c r="B98" s="2">
        <v>35</v>
      </c>
    </row>
    <row r="99" spans="1:2" x14ac:dyDescent="0.35">
      <c r="A99" t="s">
        <v>109</v>
      </c>
      <c r="B99" s="2">
        <v>35</v>
      </c>
    </row>
    <row r="100" spans="1:2" x14ac:dyDescent="0.35">
      <c r="A100" t="s">
        <v>110</v>
      </c>
      <c r="B100" s="2" t="s">
        <v>750</v>
      </c>
    </row>
    <row r="101" spans="1:2" x14ac:dyDescent="0.35">
      <c r="A101" t="s">
        <v>111</v>
      </c>
      <c r="B101" s="2">
        <v>23</v>
      </c>
    </row>
    <row r="102" spans="1:2" x14ac:dyDescent="0.35">
      <c r="A102" t="s">
        <v>112</v>
      </c>
      <c r="B102" s="2" t="s">
        <v>139</v>
      </c>
    </row>
    <row r="103" spans="1:2" x14ac:dyDescent="0.35">
      <c r="A103" t="s">
        <v>113</v>
      </c>
      <c r="B103" s="2">
        <v>39</v>
      </c>
    </row>
    <row r="104" spans="1:2" x14ac:dyDescent="0.35">
      <c r="A104" t="s">
        <v>114</v>
      </c>
      <c r="B104" s="2">
        <v>7</v>
      </c>
    </row>
    <row r="105" spans="1:2" x14ac:dyDescent="0.35">
      <c r="A105" t="s">
        <v>115</v>
      </c>
      <c r="B105" s="2">
        <v>40</v>
      </c>
    </row>
    <row r="106" spans="1:2" x14ac:dyDescent="0.35">
      <c r="A106" t="s">
        <v>116</v>
      </c>
      <c r="B106" s="2">
        <v>-13</v>
      </c>
    </row>
    <row r="107" spans="1:2" x14ac:dyDescent="0.35">
      <c r="A107" t="s">
        <v>117</v>
      </c>
      <c r="B107" s="2">
        <v>34.299999999999997</v>
      </c>
    </row>
    <row r="108" spans="1:2" x14ac:dyDescent="0.35">
      <c r="A108" t="s">
        <v>118</v>
      </c>
      <c r="B108" s="2">
        <v>40.700000000000003</v>
      </c>
    </row>
    <row r="109" spans="1:2" x14ac:dyDescent="0.35">
      <c r="A109" t="s">
        <v>119</v>
      </c>
      <c r="B109" s="2">
        <v>41</v>
      </c>
    </row>
    <row r="110" spans="1:2" x14ac:dyDescent="0.35">
      <c r="A110" t="s">
        <v>120</v>
      </c>
      <c r="B110" s="2" t="s">
        <v>765</v>
      </c>
    </row>
    <row r="111" spans="1:2" x14ac:dyDescent="0.35">
      <c r="A111" t="s">
        <v>121</v>
      </c>
      <c r="B111" s="2">
        <v>53</v>
      </c>
    </row>
    <row r="112" spans="1:2" x14ac:dyDescent="0.35">
      <c r="A112" t="s">
        <v>122</v>
      </c>
      <c r="B112" s="2">
        <v>53</v>
      </c>
    </row>
    <row r="113" spans="1:2" x14ac:dyDescent="0.35">
      <c r="A113" t="s">
        <v>123</v>
      </c>
      <c r="B113" s="2">
        <v>44.7</v>
      </c>
    </row>
    <row r="114" spans="1:2" x14ac:dyDescent="0.35">
      <c r="A114" t="s">
        <v>124</v>
      </c>
      <c r="B114" s="2">
        <v>40.700000000000003</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CF35"/>
  <sheetViews>
    <sheetView workbookViewId="0">
      <pane xSplit="18" ySplit="9" topLeftCell="S10" activePane="bottomRight" state="frozen"/>
      <selection pane="topRight" activeCell="K1" sqref="K1"/>
      <selection pane="bottomLeft" activeCell="A10" sqref="A10"/>
      <selection pane="bottomRight" activeCell="D1" sqref="D1"/>
    </sheetView>
  </sheetViews>
  <sheetFormatPr defaultRowHeight="12.75" x14ac:dyDescent="0.35"/>
  <cols>
    <col min="1" max="1" width="6.73046875" style="9" bestFit="1" customWidth="1"/>
    <col min="2" max="2" width="12.59765625" customWidth="1"/>
    <col min="3" max="3" width="8" bestFit="1" customWidth="1"/>
    <col min="4" max="4" width="17.59765625" bestFit="1" customWidth="1"/>
    <col min="5" max="5" width="8.3984375" bestFit="1" customWidth="1"/>
    <col min="6" max="6" width="4.3984375" bestFit="1" customWidth="1"/>
    <col min="7" max="7" width="4.265625" bestFit="1" customWidth="1"/>
    <col min="8" max="8" width="4.86328125" bestFit="1" customWidth="1"/>
    <col min="9" max="9" width="4.73046875" bestFit="1" customWidth="1"/>
    <col min="10" max="10" width="7.265625" bestFit="1" customWidth="1"/>
    <col min="11" max="11" width="7.1328125" bestFit="1" customWidth="1"/>
    <col min="12" max="12" width="5.59765625" bestFit="1" customWidth="1"/>
    <col min="13" max="13" width="10" style="1" customWidth="1"/>
    <col min="14" max="14" width="7.265625" style="1" customWidth="1"/>
    <col min="15" max="15" width="10.265625" style="1" customWidth="1"/>
    <col min="16" max="16" width="8.59765625" style="1" bestFit="1" customWidth="1"/>
    <col min="17" max="17" width="8" style="1" bestFit="1" customWidth="1"/>
    <col min="18" max="18" width="6.59765625" style="1" bestFit="1" customWidth="1"/>
    <col min="19" max="19" width="10" style="1" customWidth="1"/>
    <col min="20" max="20" width="7.265625" style="1" customWidth="1"/>
    <col min="21" max="21" width="10.265625" style="1" customWidth="1"/>
    <col min="22" max="22" width="8.59765625" style="1" bestFit="1" customWidth="1"/>
    <col min="23" max="23" width="8" style="1" bestFit="1" customWidth="1"/>
    <col min="24" max="24" width="6.59765625" style="1" bestFit="1" customWidth="1"/>
    <col min="25" max="25" width="7" style="1" bestFit="1" customWidth="1"/>
    <col min="26" max="26" width="4.59765625" style="1" bestFit="1" customWidth="1"/>
    <col min="27" max="27" width="6.73046875" style="1" bestFit="1" customWidth="1"/>
    <col min="28" max="28" width="4.59765625" style="1" bestFit="1" customWidth="1"/>
    <col min="29" max="29" width="7" style="1" bestFit="1" customWidth="1"/>
    <col min="30" max="30" width="6.265625" style="1" bestFit="1" customWidth="1"/>
    <col min="31" max="31" width="6.59765625" style="1" bestFit="1" customWidth="1"/>
    <col min="32" max="32" width="5.86328125" style="1" bestFit="1" customWidth="1"/>
    <col min="33" max="33" width="6.1328125" style="1" bestFit="1" customWidth="1"/>
    <col min="34" max="34" width="7" style="1" bestFit="1" customWidth="1"/>
    <col min="35" max="35" width="5.73046875" style="1" bestFit="1" customWidth="1"/>
    <col min="36" max="36" width="7.265625" style="1" bestFit="1" customWidth="1"/>
    <col min="37" max="37" width="4.73046875" style="1" bestFit="1" customWidth="1"/>
    <col min="38" max="38" width="7.59765625" style="1" bestFit="1" customWidth="1"/>
    <col min="39" max="39" width="7" style="1" bestFit="1" customWidth="1"/>
    <col min="40" max="40" width="4.59765625" style="1" bestFit="1" customWidth="1"/>
    <col min="41" max="41" width="7.265625" style="1" bestFit="1" customWidth="1"/>
    <col min="42" max="42" width="4.59765625" style="1" bestFit="1" customWidth="1"/>
    <col min="43" max="43" width="7.59765625" style="1" bestFit="1" customWidth="1"/>
    <col min="44" max="44" width="7" style="1" bestFit="1" customWidth="1"/>
    <col min="45" max="45" width="4.59765625" style="1" bestFit="1" customWidth="1"/>
    <col min="46" max="46" width="7.265625" style="1" bestFit="1" customWidth="1"/>
    <col min="47" max="47" width="7" style="1" bestFit="1" customWidth="1"/>
    <col min="48" max="49" width="8" style="1" bestFit="1" customWidth="1"/>
    <col min="50" max="50" width="9" style="1" bestFit="1" customWidth="1"/>
    <col min="51" max="51" width="4.59765625" style="1" bestFit="1" customWidth="1"/>
    <col min="52" max="52" width="6.73046875" style="1" bestFit="1" customWidth="1"/>
    <col min="53" max="53" width="6.265625" style="1" bestFit="1" customWidth="1"/>
    <col min="54" max="54" width="5.86328125" style="1" bestFit="1" customWidth="1"/>
    <col min="55" max="55" width="4" style="1" bestFit="1" customWidth="1"/>
    <col min="56" max="56" width="6" style="1" bestFit="1" customWidth="1"/>
    <col min="57" max="57" width="7" style="1" bestFit="1" customWidth="1"/>
    <col min="58" max="58" width="5.1328125" style="1" bestFit="1" customWidth="1"/>
    <col min="59" max="59" width="7" style="1" bestFit="1" customWidth="1"/>
    <col min="60" max="60" width="6.59765625" style="1" bestFit="1" customWidth="1"/>
    <col min="61" max="61" width="6.1328125" style="1" bestFit="1" customWidth="1"/>
    <col min="62" max="62" width="5.59765625" style="1" bestFit="1" customWidth="1"/>
    <col min="63" max="63" width="6.1328125" style="1" bestFit="1" customWidth="1"/>
    <col min="64" max="64" width="4.59765625" style="1" bestFit="1" customWidth="1"/>
    <col min="65" max="65" width="6" style="1" bestFit="1" customWidth="1"/>
    <col min="66" max="66" width="7" style="1" bestFit="1" customWidth="1"/>
    <col min="67" max="67" width="4.59765625" style="1" bestFit="1" customWidth="1"/>
    <col min="68" max="68" width="6.73046875" style="1" bestFit="1" customWidth="1"/>
    <col min="69" max="69" width="5.86328125" style="1" bestFit="1" customWidth="1"/>
    <col min="70" max="70" width="6.265625" style="1" bestFit="1" customWidth="1"/>
    <col min="71" max="71" width="5.86328125" style="1" bestFit="1" customWidth="1"/>
    <col min="72" max="72" width="7" style="1" bestFit="1" customWidth="1"/>
    <col min="73" max="73" width="13.265625" style="1" bestFit="1" customWidth="1"/>
    <col min="74" max="74" width="6.59765625" style="1" bestFit="1" customWidth="1"/>
    <col min="75" max="75" width="7" style="1" bestFit="1" customWidth="1"/>
    <col min="76" max="76" width="6.59765625" style="1" bestFit="1" customWidth="1"/>
    <col min="77" max="77" width="6.73046875" style="1" bestFit="1" customWidth="1"/>
    <col min="78" max="81" width="6.59765625" style="1" bestFit="1" customWidth="1"/>
    <col min="83" max="83" width="6.3984375" customWidth="1"/>
    <col min="84" max="84" width="14.3984375" bestFit="1" customWidth="1"/>
  </cols>
  <sheetData>
    <row r="1" spans="1:84" x14ac:dyDescent="0.35">
      <c r="A1" s="340" t="str">
        <f>CurCond!$A$1</f>
        <v>v202303-26</v>
      </c>
      <c r="B1" s="340"/>
      <c r="M1" s="4">
        <f ca="1">TODAY()</f>
        <v>44997</v>
      </c>
      <c r="N1" s="4"/>
      <c r="O1" s="96">
        <f ca="1">NOW()</f>
        <v>44997.710821759261</v>
      </c>
      <c r="S1" s="4">
        <f ca="1">TODAY()</f>
        <v>44997</v>
      </c>
      <c r="T1" s="4"/>
      <c r="U1" s="96">
        <f ca="1">NOW()</f>
        <v>44997.710821759261</v>
      </c>
      <c r="Y1" s="5"/>
      <c r="Z1" s="5"/>
      <c r="AA1" s="5"/>
      <c r="AB1" s="5"/>
      <c r="CE1" t="str">
        <f ca="1">IF(P10&gt;"2:8","Y","N")</f>
        <v>N</v>
      </c>
      <c r="CF1" s="6">
        <f>M10+O10</f>
        <v>44997.705555555556</v>
      </c>
    </row>
    <row r="2" spans="1:84" x14ac:dyDescent="0.35">
      <c r="M2" s="4"/>
      <c r="N2" s="4"/>
      <c r="O2" s="5">
        <f ca="1">NOW()</f>
        <v>44997.710821759261</v>
      </c>
      <c r="S2" s="4"/>
      <c r="T2" s="4"/>
      <c r="U2" s="5">
        <f ca="1">NOW()</f>
        <v>44997.710821759261</v>
      </c>
      <c r="CF2">
        <f>TIMEVALUE(O10)</f>
        <v>0.7055555555555556</v>
      </c>
    </row>
    <row r="3" spans="1:84" x14ac:dyDescent="0.35">
      <c r="B3" s="298" t="s">
        <v>206</v>
      </c>
      <c r="C3" s="298"/>
      <c r="D3" s="298"/>
      <c r="E3" s="299">
        <f>MAX(E10:E35)</f>
        <v>7615</v>
      </c>
      <c r="F3" s="299"/>
      <c r="G3" s="299"/>
      <c r="H3" s="299"/>
      <c r="I3" s="299"/>
      <c r="J3" s="299"/>
      <c r="K3" s="299"/>
      <c r="L3" s="299"/>
      <c r="M3" s="298"/>
      <c r="N3" s="298"/>
      <c r="O3" s="298"/>
      <c r="P3" s="298"/>
      <c r="Q3" s="298">
        <f ca="1">MAX(Q10:Q35)</f>
        <v>97</v>
      </c>
      <c r="R3" s="299">
        <f ca="1">MAX(R10:R35)</f>
        <v>90</v>
      </c>
      <c r="S3" s="298"/>
      <c r="T3" s="298"/>
      <c r="U3" s="298"/>
      <c r="V3" s="298"/>
      <c r="W3" s="298">
        <f ca="1">MAX(W10:W35)</f>
        <v>896</v>
      </c>
      <c r="X3" s="299">
        <f ca="1">MAX(X10:X35)</f>
        <v>892</v>
      </c>
      <c r="Y3" s="300">
        <f ca="1">MAX(Y10:Y35)</f>
        <v>89</v>
      </c>
      <c r="Z3" s="300">
        <f ca="1">MAX(Z10:Z35)</f>
        <v>89</v>
      </c>
      <c r="AA3" s="298"/>
      <c r="AB3" s="300">
        <f ca="1">MAX(AB10:AB35)</f>
        <v>85.4</v>
      </c>
      <c r="AC3" s="300"/>
      <c r="AD3" s="300">
        <f t="shared" ref="AD3:AI3" ca="1" si="0">MAX(AD10:AD35)</f>
        <v>95.2</v>
      </c>
      <c r="AE3" s="300">
        <f t="shared" ca="1" si="0"/>
        <v>56.8</v>
      </c>
      <c r="AF3" s="300">
        <f t="shared" ca="1" si="0"/>
        <v>102.2</v>
      </c>
      <c r="AG3" s="300">
        <f t="shared" ca="1" si="0"/>
        <v>6.9</v>
      </c>
      <c r="AH3" s="301">
        <f t="shared" ca="1" si="0"/>
        <v>0.9</v>
      </c>
      <c r="AI3" s="301">
        <f t="shared" ca="1" si="0"/>
        <v>0.95</v>
      </c>
      <c r="AJ3" s="299"/>
      <c r="AK3" s="301">
        <f ca="1">MAX(AK10:AK35)</f>
        <v>0.81</v>
      </c>
      <c r="AL3" s="299"/>
      <c r="AM3" s="300">
        <f ca="1">MAX(AM10:AM35)</f>
        <v>53.5</v>
      </c>
      <c r="AN3" s="300">
        <f ca="1">MAX(AN10:AN35)</f>
        <v>61</v>
      </c>
      <c r="AO3" s="299"/>
      <c r="AP3" s="300">
        <f ca="1">MAX(AP10:AP35)</f>
        <v>54</v>
      </c>
      <c r="AQ3" s="299"/>
      <c r="AR3" s="300">
        <f ca="1">MAX(AR10:AR35)</f>
        <v>87</v>
      </c>
      <c r="AS3" s="300">
        <f ca="1">MAX(AS10:AS35)</f>
        <v>88</v>
      </c>
      <c r="AT3" s="299"/>
      <c r="AU3" s="300">
        <f ca="1">MAX(AU10:AU35)</f>
        <v>9</v>
      </c>
      <c r="AV3" s="300">
        <f ca="1">MAX(AV10:AV35)</f>
        <v>9.3000000000000007</v>
      </c>
      <c r="AW3" s="300">
        <f ca="1">MAX(AW10:AW35)</f>
        <v>9</v>
      </c>
      <c r="AX3" s="300">
        <f ca="1">MAX(AX10:AX35)</f>
        <v>9</v>
      </c>
      <c r="AY3" s="300">
        <f ca="1">MAX(AY10:AY35)</f>
        <v>19</v>
      </c>
      <c r="AZ3" s="298"/>
      <c r="BA3" s="300">
        <f ca="1">MAX(BA10:BA35)</f>
        <v>56</v>
      </c>
      <c r="BB3" s="300">
        <f ca="1">MAX(BB10:BB35)</f>
        <v>56</v>
      </c>
      <c r="BC3" s="298"/>
      <c r="BD3" s="298"/>
      <c r="BE3" s="300">
        <f ca="1">MAX(BE10:BE35)</f>
        <v>89</v>
      </c>
      <c r="BF3" s="300">
        <f ca="1">MAX(BF10:BF35)</f>
        <v>85</v>
      </c>
      <c r="BG3" s="298"/>
      <c r="BH3" s="300">
        <f t="shared" ref="BH3:BO3" ca="1" si="1">MAX(BH10:BH35)</f>
        <v>57</v>
      </c>
      <c r="BI3" s="300">
        <f t="shared" ca="1" si="1"/>
        <v>3</v>
      </c>
      <c r="BJ3" s="302">
        <f t="shared" ca="1" si="1"/>
        <v>14.13</v>
      </c>
      <c r="BK3" s="302">
        <f t="shared" ca="1" si="1"/>
        <v>1.8</v>
      </c>
      <c r="BL3" s="302">
        <f t="shared" ca="1" si="1"/>
        <v>0.22</v>
      </c>
      <c r="BM3" s="302">
        <f t="shared" ca="1" si="1"/>
        <v>1.36</v>
      </c>
      <c r="BN3" s="302">
        <f t="shared" ca="1" si="1"/>
        <v>0</v>
      </c>
      <c r="BO3" s="302">
        <f t="shared" ca="1" si="1"/>
        <v>0.16</v>
      </c>
      <c r="BP3" s="303"/>
      <c r="BQ3" s="302">
        <f ca="1">MAX(BQ10:BQ35)</f>
        <v>0</v>
      </c>
      <c r="BR3" s="302">
        <f ca="1">MAX(BR10:BR35)</f>
        <v>9.76</v>
      </c>
      <c r="BS3" s="302">
        <f ca="1">MAX(BS10:BS35)</f>
        <v>82.29</v>
      </c>
      <c r="BT3" s="302">
        <f ca="1">MAX(BT10:BT35)</f>
        <v>30.329000000000001</v>
      </c>
      <c r="BU3" s="303"/>
      <c r="BV3" s="302">
        <f ca="1">MAX(BV10:BV35)</f>
        <v>30.234000000000002</v>
      </c>
      <c r="BW3" s="303"/>
      <c r="BX3" s="302">
        <f ca="1">MAX(BX10:BX35)</f>
        <v>30.335999999999999</v>
      </c>
      <c r="BY3" s="303"/>
      <c r="BZ3" s="302">
        <f ca="1">MAX(BZ10:BZ35)</f>
        <v>29.605</v>
      </c>
      <c r="CA3" s="302">
        <f ca="1">MAX(CA10:CA35)</f>
        <v>30.603999999999999</v>
      </c>
      <c r="CB3" s="302">
        <f ca="1">MAX(CB10:CB35)</f>
        <v>29.213000000000001</v>
      </c>
      <c r="CC3" s="302">
        <f ca="1">MAX(CC10:CC35)</f>
        <v>31.33</v>
      </c>
      <c r="CF3">
        <f>TIMEVALUE(O11)</f>
        <v>0.7055555555555556</v>
      </c>
    </row>
    <row r="4" spans="1:84" x14ac:dyDescent="0.35">
      <c r="B4" s="304" t="s">
        <v>205</v>
      </c>
      <c r="C4" s="304"/>
      <c r="D4" s="304"/>
      <c r="E4" s="305">
        <f>MIN(E10:E35)</f>
        <v>4215</v>
      </c>
      <c r="F4" s="305"/>
      <c r="G4" s="305"/>
      <c r="H4" s="305"/>
      <c r="I4" s="305"/>
      <c r="J4" s="305"/>
      <c r="K4" s="305"/>
      <c r="L4" s="305"/>
      <c r="M4" s="304"/>
      <c r="N4" s="304"/>
      <c r="O4" s="304"/>
      <c r="P4" s="304"/>
      <c r="Q4" s="304">
        <f ca="1">MIN(Q10:Q35)</f>
        <v>7</v>
      </c>
      <c r="R4" s="305">
        <f ca="1">MIN(R10:R35)</f>
        <v>0</v>
      </c>
      <c r="S4" s="304"/>
      <c r="T4" s="304"/>
      <c r="U4" s="304"/>
      <c r="V4" s="304"/>
      <c r="W4" s="304">
        <f ca="1">MIN(W10:W35)</f>
        <v>4</v>
      </c>
      <c r="X4" s="305">
        <f ca="1">MIN(X10:X35)</f>
        <v>0</v>
      </c>
      <c r="Y4" s="306">
        <f ca="1">MIN(Y10:Y35)</f>
        <v>25.7</v>
      </c>
      <c r="Z4" s="306">
        <f ca="1">MIN(Z10:Z35)</f>
        <v>30.1</v>
      </c>
      <c r="AA4" s="304"/>
      <c r="AB4" s="306">
        <f ca="1">MIN(AB10:AB35)</f>
        <v>3.7</v>
      </c>
      <c r="AC4" s="306"/>
      <c r="AD4" s="306">
        <f t="shared" ref="AD4:AI4" ca="1" si="2">MIN(AD10:AD35)</f>
        <v>37.200000000000003</v>
      </c>
      <c r="AE4" s="306">
        <f t="shared" ca="1" si="2"/>
        <v>-11.3</v>
      </c>
      <c r="AF4" s="306">
        <f t="shared" ca="1" si="2"/>
        <v>39.9</v>
      </c>
      <c r="AG4" s="306">
        <f t="shared" ca="1" si="2"/>
        <v>-37.299999999999997</v>
      </c>
      <c r="AH4" s="307">
        <f t="shared" ca="1" si="2"/>
        <v>0.3</v>
      </c>
      <c r="AI4" s="307">
        <f t="shared" ca="1" si="2"/>
        <v>0.42</v>
      </c>
      <c r="AJ4" s="305"/>
      <c r="AK4" s="307">
        <f ca="1">MIN(AK10:AK35)</f>
        <v>0.3</v>
      </c>
      <c r="AL4" s="305"/>
      <c r="AM4" s="306">
        <f ca="1">MIN(AM10:AM35)</f>
        <v>19.2</v>
      </c>
      <c r="AN4" s="306">
        <f ca="1">MIN(AN10:AN35)</f>
        <v>21</v>
      </c>
      <c r="AO4" s="305"/>
      <c r="AP4" s="306">
        <f ca="1">MIN(AP10:AP35)</f>
        <v>0</v>
      </c>
      <c r="AQ4" s="305"/>
      <c r="AR4" s="306">
        <f ca="1">MIN(AR10:AR35)</f>
        <v>25.3</v>
      </c>
      <c r="AS4" s="306">
        <f ca="1">MIN(AS10:AS35)</f>
        <v>30</v>
      </c>
      <c r="AT4" s="305"/>
      <c r="AU4" s="306">
        <f ca="1">MIN(AU10:AU35)</f>
        <v>0</v>
      </c>
      <c r="AV4" s="306">
        <f ca="1">MIN(AV10:AV35)</f>
        <v>0</v>
      </c>
      <c r="AW4" s="306">
        <f ca="1">MIN(AW10:AW35)</f>
        <v>0</v>
      </c>
      <c r="AX4" s="306">
        <f ca="1">MIN(AX10:AX35)</f>
        <v>0</v>
      </c>
      <c r="AY4" s="306">
        <f ca="1">MIN(AY10:AY35)</f>
        <v>6</v>
      </c>
      <c r="AZ4" s="304"/>
      <c r="BA4" s="306">
        <f ca="1">MIN(BA10:BA35)</f>
        <v>26</v>
      </c>
      <c r="BB4" s="306">
        <f ca="1">MIN(BB10:BB35)</f>
        <v>32</v>
      </c>
      <c r="BC4" s="304"/>
      <c r="BD4" s="304"/>
      <c r="BE4" s="306">
        <f ca="1">MIN(BE10:BE35)</f>
        <v>22.2</v>
      </c>
      <c r="BF4" s="306">
        <f ca="1">MIN(BF10:BF35)</f>
        <v>-1</v>
      </c>
      <c r="BG4" s="304"/>
      <c r="BH4" s="306">
        <f t="shared" ref="BH4:BO4" ca="1" si="3">MIN(BH10:BH35)</f>
        <v>-21</v>
      </c>
      <c r="BI4" s="306">
        <f t="shared" ca="1" si="3"/>
        <v>-42</v>
      </c>
      <c r="BJ4" s="308">
        <f t="shared" ca="1" si="3"/>
        <v>2.94</v>
      </c>
      <c r="BK4" s="308">
        <f t="shared" ca="1" si="3"/>
        <v>0.34</v>
      </c>
      <c r="BL4" s="308">
        <f t="shared" ca="1" si="3"/>
        <v>0</v>
      </c>
      <c r="BM4" s="308">
        <f t="shared" ca="1" si="3"/>
        <v>0</v>
      </c>
      <c r="BN4" s="308">
        <f t="shared" ca="1" si="3"/>
        <v>0</v>
      </c>
      <c r="BO4" s="308">
        <f t="shared" ca="1" si="3"/>
        <v>0</v>
      </c>
      <c r="BP4" s="309"/>
      <c r="BQ4" s="308">
        <f ca="1">MIN(BQ10:BQ35)</f>
        <v>0</v>
      </c>
      <c r="BR4" s="308">
        <f ca="1">MIN(BR10:BR35)</f>
        <v>0.24</v>
      </c>
      <c r="BS4" s="308">
        <f ca="1">MIN(BS10:BS35)</f>
        <v>0.45</v>
      </c>
      <c r="BT4" s="308">
        <f ca="1">MIN(BT10:BT35)</f>
        <v>29.78</v>
      </c>
      <c r="BU4" s="309"/>
      <c r="BV4" s="308">
        <f ca="1">MIN(BV10:BV35)</f>
        <v>29.78</v>
      </c>
      <c r="BW4" s="309"/>
      <c r="BX4" s="308">
        <f ca="1">MIN(BX10:BX35)</f>
        <v>29.847000000000001</v>
      </c>
      <c r="BY4" s="309"/>
      <c r="BZ4" s="308">
        <f ca="1">MIN(BZ10:BZ35)</f>
        <v>29.420999999999999</v>
      </c>
      <c r="CA4" s="308">
        <f ca="1">MIN(CA10:CA35)</f>
        <v>30.05</v>
      </c>
      <c r="CB4" s="308">
        <f ca="1">MIN(CB10:CB35)</f>
        <v>29.050999999999998</v>
      </c>
      <c r="CC4" s="308">
        <f ca="1">MIN(CC10:CC35)</f>
        <v>30.725000000000001</v>
      </c>
    </row>
    <row r="5" spans="1:84" x14ac:dyDescent="0.35">
      <c r="B5" s="310" t="s">
        <v>204</v>
      </c>
      <c r="C5" s="310"/>
      <c r="D5" s="310"/>
      <c r="E5" s="311">
        <f>AVERAGE(E10:E35)</f>
        <v>4889.1153846153848</v>
      </c>
      <c r="F5" s="311"/>
      <c r="G5" s="311"/>
      <c r="H5" s="311"/>
      <c r="I5" s="311"/>
      <c r="J5" s="311"/>
      <c r="K5" s="311"/>
      <c r="L5" s="311"/>
      <c r="M5" s="310"/>
      <c r="N5" s="310"/>
      <c r="O5" s="312"/>
      <c r="P5" s="313"/>
      <c r="Q5" s="311">
        <f ca="1">AVERAGE(Q10:Q35)</f>
        <v>11.23076923076923</v>
      </c>
      <c r="R5" s="311">
        <f ca="1">AVERAGE(R10:R35)</f>
        <v>4.2307692307692308</v>
      </c>
      <c r="S5" s="310"/>
      <c r="T5" s="310"/>
      <c r="U5" s="312"/>
      <c r="V5" s="313"/>
      <c r="W5" s="311">
        <f ca="1">AVERAGE(W10:W35)</f>
        <v>43.57692307692308</v>
      </c>
      <c r="X5" s="311">
        <f ca="1">AVERAGE(X10:X35)</f>
        <v>39.57692307692308</v>
      </c>
      <c r="Y5" s="313">
        <f ca="1">AVERAGE(Y10:Y35)</f>
        <v>39.223076923076924</v>
      </c>
      <c r="Z5" s="313">
        <f ca="1">AVERAGE(Z10:Z35)</f>
        <v>40.230769230769234</v>
      </c>
      <c r="AA5" s="310"/>
      <c r="AB5" s="313">
        <f ca="1">AVERAGE(AB10:AB35)</f>
        <v>26.965384615384615</v>
      </c>
      <c r="AC5" s="313"/>
      <c r="AD5" s="313">
        <f t="shared" ref="AD5:AI5" ca="1" si="4">AVERAGE(AD10:AD35)</f>
        <v>51.619230769230754</v>
      </c>
      <c r="AE5" s="313">
        <f t="shared" ca="1" si="4"/>
        <v>10.684615384615382</v>
      </c>
      <c r="AF5" s="313">
        <f t="shared" ca="1" si="4"/>
        <v>52.146153846153837</v>
      </c>
      <c r="AG5" s="313">
        <f t="shared" ca="1" si="4"/>
        <v>-9.9115384615384627</v>
      </c>
      <c r="AH5" s="314">
        <f t="shared" ca="1" si="4"/>
        <v>0.78615384615384598</v>
      </c>
      <c r="AI5" s="314">
        <f t="shared" ca="1" si="4"/>
        <v>0.89846153846153853</v>
      </c>
      <c r="AJ5" s="311"/>
      <c r="AK5" s="314">
        <f ca="1">AVERAGE(AK10:AK35)</f>
        <v>0.68230769230769239</v>
      </c>
      <c r="AL5" s="311"/>
      <c r="AM5" s="313">
        <f ca="1">AVERAGE(AM10:AM35)</f>
        <v>32.600000000000009</v>
      </c>
      <c r="AN5" s="313">
        <f ca="1">AVERAGE(AN10:AN35)</f>
        <v>33.769230769230766</v>
      </c>
      <c r="AO5" s="311"/>
      <c r="AP5" s="313">
        <f ca="1">AVERAGE(AP10:AP35)</f>
        <v>20.153846153846153</v>
      </c>
      <c r="AQ5" s="311"/>
      <c r="AR5" s="313">
        <f ca="1">AVERAGE(AR10:AR35)</f>
        <v>38.869230769230768</v>
      </c>
      <c r="AS5" s="313">
        <f ca="1">AVERAGE(AS10:AS35)</f>
        <v>40.03846153846154</v>
      </c>
      <c r="AT5" s="311"/>
      <c r="AU5" s="313">
        <f ca="1">AVERAGE(AU10:AU35)</f>
        <v>2.1320000000000001</v>
      </c>
      <c r="AV5" s="313">
        <f ca="1">AVERAGE(AV10:AV35)</f>
        <v>2.0520000000000005</v>
      </c>
      <c r="AW5" s="313">
        <f ca="1">AVERAGE(AW10:AW35)</f>
        <v>2.0769230769230771</v>
      </c>
      <c r="AX5" s="313">
        <f ca="1">AVERAGE(AX10:AX35)</f>
        <v>2.0769230769230771</v>
      </c>
      <c r="AY5" s="313">
        <f ca="1">AVERAGE(AY10:AY35)</f>
        <v>10.346153846153847</v>
      </c>
      <c r="AZ5" s="310"/>
      <c r="BA5" s="313">
        <f ca="1">AVERAGE(BA10:BA35)</f>
        <v>41.807692307692307</v>
      </c>
      <c r="BB5" s="313">
        <f ca="1">AVERAGE(BB10:BB35)</f>
        <v>42.92307692307692</v>
      </c>
      <c r="BC5" s="310"/>
      <c r="BD5" s="310"/>
      <c r="BE5" s="313">
        <f ca="1">AVERAGE(BE10:BE35)</f>
        <v>38.011538461538457</v>
      </c>
      <c r="BF5" s="313">
        <f ca="1">AVERAGE(BF10:BF35)</f>
        <v>23.23076923076923</v>
      </c>
      <c r="BG5" s="310"/>
      <c r="BH5" s="313">
        <f t="shared" ref="BH5:BO5" ca="1" si="5">AVERAGE(BH10:BH35)</f>
        <v>4.5384615384615383</v>
      </c>
      <c r="BI5" s="313">
        <f t="shared" ca="1" si="5"/>
        <v>-19.076923076923077</v>
      </c>
      <c r="BJ5" s="315">
        <f t="shared" ca="1" si="5"/>
        <v>8.2884615384615365</v>
      </c>
      <c r="BK5" s="315">
        <f t="shared" ca="1" si="5"/>
        <v>0.91269230769230769</v>
      </c>
      <c r="BL5" s="315">
        <f t="shared" ca="1" si="5"/>
        <v>8.1538461538461546E-2</v>
      </c>
      <c r="BM5" s="315">
        <f t="shared" ca="1" si="5"/>
        <v>0.24423076923076925</v>
      </c>
      <c r="BN5" s="315">
        <f t="shared" ca="1" si="5"/>
        <v>0</v>
      </c>
      <c r="BO5" s="315">
        <f t="shared" ca="1" si="5"/>
        <v>7.3846153846153867E-2</v>
      </c>
      <c r="BP5" s="316"/>
      <c r="BQ5" s="315">
        <f ca="1">AVERAGE(BQ10:BQ35)</f>
        <v>0</v>
      </c>
      <c r="BR5" s="315">
        <f ca="1">AVERAGE(BR10:BR35)</f>
        <v>1.7173076923076922</v>
      </c>
      <c r="BS5" s="315">
        <f ca="1">AVERAGE(BS10:BS35)</f>
        <v>23.928076923076919</v>
      </c>
      <c r="BT5" s="315">
        <f ca="1">AVERAGE(BT10:BT35)</f>
        <v>30.125730769230763</v>
      </c>
      <c r="BU5" s="316"/>
      <c r="BV5" s="315">
        <f ca="1">AVERAGE(BV10:BV35)</f>
        <v>30.072153846153846</v>
      </c>
      <c r="BW5" s="316"/>
      <c r="BX5" s="315">
        <f ca="1">AVERAGE(BX10:BX35)</f>
        <v>30.151692307692301</v>
      </c>
      <c r="BY5" s="316"/>
      <c r="BZ5" s="315">
        <f ca="1">AVERAGE(BZ10:BZ35)</f>
        <v>29.490884615384623</v>
      </c>
      <c r="CA5" s="315">
        <f ca="1">AVERAGE(CA10:CA35)</f>
        <v>30.375576923076913</v>
      </c>
      <c r="CB5" s="315">
        <f ca="1">AVERAGE(CB10:CB35)</f>
        <v>29.134153846153858</v>
      </c>
      <c r="CC5" s="315">
        <f ca="1">AVERAGE(CC10:CC35)</f>
        <v>30.89815384615385</v>
      </c>
    </row>
    <row r="7" spans="1:84" s="10" customFormat="1" ht="10.5" thickBot="1" x14ac:dyDescent="0.35">
      <c r="A7" s="10" t="s">
        <v>271</v>
      </c>
      <c r="B7" s="10" t="s">
        <v>273</v>
      </c>
      <c r="D7" s="10" t="s">
        <v>272</v>
      </c>
      <c r="E7" s="13" t="s">
        <v>274</v>
      </c>
      <c r="F7" s="10">
        <v>0</v>
      </c>
      <c r="G7" s="10">
        <v>0</v>
      </c>
      <c r="H7" s="10">
        <v>0</v>
      </c>
      <c r="I7" s="10">
        <v>0</v>
      </c>
      <c r="L7" s="10">
        <v>0</v>
      </c>
      <c r="M7" s="10" t="s">
        <v>275</v>
      </c>
      <c r="O7" s="10" t="s">
        <v>276</v>
      </c>
      <c r="R7" s="55">
        <v>30</v>
      </c>
      <c r="S7" s="10" t="s">
        <v>448</v>
      </c>
      <c r="U7" s="13" t="s">
        <v>449</v>
      </c>
      <c r="X7" s="55">
        <v>30</v>
      </c>
      <c r="Y7" s="10" t="s">
        <v>277</v>
      </c>
      <c r="Z7" s="10" t="s">
        <v>278</v>
      </c>
      <c r="AA7" s="10" t="s">
        <v>340</v>
      </c>
      <c r="AB7" s="10" t="s">
        <v>279</v>
      </c>
      <c r="AC7" s="10" t="s">
        <v>341</v>
      </c>
      <c r="AD7" s="10" t="s">
        <v>342</v>
      </c>
      <c r="AE7" s="10" t="s">
        <v>343</v>
      </c>
      <c r="AF7" s="10" t="s">
        <v>344</v>
      </c>
      <c r="AG7" s="10" t="s">
        <v>345</v>
      </c>
      <c r="AH7" s="10" t="s">
        <v>280</v>
      </c>
      <c r="AI7" s="10" t="s">
        <v>281</v>
      </c>
      <c r="AJ7" s="10" t="s">
        <v>284</v>
      </c>
      <c r="AK7" s="10" t="s">
        <v>282</v>
      </c>
      <c r="AL7" s="10" t="s">
        <v>285</v>
      </c>
      <c r="AM7" s="10" t="s">
        <v>287</v>
      </c>
      <c r="AN7" s="10" t="s">
        <v>288</v>
      </c>
      <c r="AO7" s="10" t="s">
        <v>290</v>
      </c>
      <c r="AP7" s="10" t="s">
        <v>289</v>
      </c>
      <c r="AQ7" s="10" t="s">
        <v>291</v>
      </c>
      <c r="AR7" s="10" t="s">
        <v>293</v>
      </c>
      <c r="AS7" s="10" t="s">
        <v>294</v>
      </c>
      <c r="AT7" s="10" t="s">
        <v>295</v>
      </c>
      <c r="AU7" s="10" t="s">
        <v>466</v>
      </c>
      <c r="AV7" s="10" t="s">
        <v>467</v>
      </c>
      <c r="AW7" s="10" t="s">
        <v>301</v>
      </c>
      <c r="AX7" s="10" t="s">
        <v>301</v>
      </c>
      <c r="AY7" s="10" t="s">
        <v>302</v>
      </c>
      <c r="AZ7" s="10" t="s">
        <v>303</v>
      </c>
      <c r="BA7" s="10" t="s">
        <v>304</v>
      </c>
      <c r="BB7" s="10" t="s">
        <v>305</v>
      </c>
      <c r="BC7" s="10" t="s">
        <v>306</v>
      </c>
      <c r="BD7" s="10" t="s">
        <v>307</v>
      </c>
      <c r="BE7" s="10" t="s">
        <v>311</v>
      </c>
      <c r="BF7" s="10" t="s">
        <v>312</v>
      </c>
      <c r="BG7" s="10" t="s">
        <v>313</v>
      </c>
      <c r="BH7" s="10" t="s">
        <v>314</v>
      </c>
      <c r="BI7" s="10" t="s">
        <v>315</v>
      </c>
      <c r="BJ7" s="10" t="s">
        <v>318</v>
      </c>
      <c r="BK7" s="10" t="s">
        <v>319</v>
      </c>
      <c r="BL7" s="10" t="s">
        <v>320</v>
      </c>
      <c r="BM7" s="10" t="s">
        <v>321</v>
      </c>
      <c r="BN7" s="10" t="s">
        <v>322</v>
      </c>
      <c r="BO7" s="10" t="s">
        <v>323</v>
      </c>
      <c r="BP7" s="10" t="s">
        <v>324</v>
      </c>
      <c r="BQ7" s="10" t="s">
        <v>325</v>
      </c>
      <c r="BR7" s="10" t="s">
        <v>326</v>
      </c>
      <c r="BS7" s="10" t="s">
        <v>327</v>
      </c>
      <c r="BT7" s="10" t="s">
        <v>330</v>
      </c>
      <c r="BU7" s="10" t="s">
        <v>331</v>
      </c>
      <c r="BV7" s="10" t="s">
        <v>332</v>
      </c>
      <c r="BW7" s="10" t="s">
        <v>333</v>
      </c>
      <c r="BX7" s="10" t="s">
        <v>334</v>
      </c>
      <c r="BY7" s="10" t="s">
        <v>335</v>
      </c>
      <c r="BZ7" s="10" t="s">
        <v>336</v>
      </c>
      <c r="CA7" s="10" t="s">
        <v>337</v>
      </c>
      <c r="CB7" s="10" t="s">
        <v>338</v>
      </c>
      <c r="CC7" s="10" t="s">
        <v>339</v>
      </c>
    </row>
    <row r="8" spans="1:84" s="2" customFormat="1" ht="13.15" thickBot="1" x14ac:dyDescent="0.4">
      <c r="A8" s="9"/>
      <c r="B8" s="344" t="s">
        <v>247</v>
      </c>
      <c r="C8" s="345"/>
      <c r="D8" s="345"/>
      <c r="E8" s="346"/>
      <c r="F8" s="347" t="s">
        <v>455</v>
      </c>
      <c r="G8" s="345"/>
      <c r="H8" s="345"/>
      <c r="I8" s="345"/>
      <c r="J8" s="345"/>
      <c r="K8" s="345"/>
      <c r="L8" s="345"/>
      <c r="M8" s="344" t="s">
        <v>444</v>
      </c>
      <c r="N8" s="345"/>
      <c r="O8" s="345"/>
      <c r="P8" s="345"/>
      <c r="Q8" s="345"/>
      <c r="R8" s="346"/>
      <c r="S8" s="345" t="s">
        <v>445</v>
      </c>
      <c r="T8" s="345"/>
      <c r="U8" s="345"/>
      <c r="V8" s="345"/>
      <c r="W8" s="345"/>
      <c r="X8" s="346"/>
      <c r="Y8" s="345" t="s">
        <v>251</v>
      </c>
      <c r="Z8" s="345"/>
      <c r="AA8" s="345"/>
      <c r="AB8" s="345"/>
      <c r="AC8" s="345"/>
      <c r="AD8" s="345"/>
      <c r="AE8" s="345"/>
      <c r="AF8" s="345"/>
      <c r="AG8" s="346"/>
      <c r="AH8" s="344" t="s">
        <v>252</v>
      </c>
      <c r="AI8" s="345"/>
      <c r="AJ8" s="345"/>
      <c r="AK8" s="345"/>
      <c r="AL8" s="346"/>
      <c r="AM8" s="344" t="s">
        <v>286</v>
      </c>
      <c r="AN8" s="345"/>
      <c r="AO8" s="345"/>
      <c r="AP8" s="345"/>
      <c r="AQ8" s="346"/>
      <c r="AR8" s="344" t="s">
        <v>292</v>
      </c>
      <c r="AS8" s="345"/>
      <c r="AT8" s="346"/>
      <c r="AU8" s="344" t="s">
        <v>245</v>
      </c>
      <c r="AV8" s="345"/>
      <c r="AW8" s="345"/>
      <c r="AX8" s="345"/>
      <c r="AY8" s="345"/>
      <c r="AZ8" s="345"/>
      <c r="BA8" s="345"/>
      <c r="BB8" s="345"/>
      <c r="BC8" s="345"/>
      <c r="BD8" s="346"/>
      <c r="BE8" s="344" t="s">
        <v>316</v>
      </c>
      <c r="BF8" s="345"/>
      <c r="BG8" s="345"/>
      <c r="BH8" s="345"/>
      <c r="BI8" s="346"/>
      <c r="BJ8" s="344" t="s">
        <v>246</v>
      </c>
      <c r="BK8" s="345"/>
      <c r="BL8" s="345"/>
      <c r="BM8" s="346"/>
      <c r="BN8" s="344" t="s">
        <v>317</v>
      </c>
      <c r="BO8" s="345"/>
      <c r="BP8" s="345"/>
      <c r="BQ8" s="345"/>
      <c r="BR8" s="345"/>
      <c r="BS8" s="346"/>
      <c r="BT8" s="344" t="s">
        <v>242</v>
      </c>
      <c r="BU8" s="345"/>
      <c r="BV8" s="345"/>
      <c r="BW8" s="345"/>
      <c r="BX8" s="345"/>
      <c r="BY8" s="345"/>
      <c r="BZ8" s="345"/>
      <c r="CA8" s="345"/>
      <c r="CB8" s="345"/>
      <c r="CC8" s="346"/>
    </row>
    <row r="9" spans="1:84" s="2" customFormat="1" x14ac:dyDescent="0.35">
      <c r="A9" s="9"/>
      <c r="B9" s="46" t="s">
        <v>243</v>
      </c>
      <c r="C9" s="17" t="s">
        <v>207</v>
      </c>
      <c r="D9" s="375" t="s">
        <v>777</v>
      </c>
      <c r="E9" s="47" t="s">
        <v>244</v>
      </c>
      <c r="F9" s="108" t="s">
        <v>450</v>
      </c>
      <c r="G9" s="108" t="s">
        <v>451</v>
      </c>
      <c r="H9" s="108" t="s">
        <v>452</v>
      </c>
      <c r="I9" s="108" t="s">
        <v>453</v>
      </c>
      <c r="J9" s="108" t="s">
        <v>457</v>
      </c>
      <c r="K9" s="108" t="s">
        <v>456</v>
      </c>
      <c r="L9" s="108" t="s">
        <v>454</v>
      </c>
      <c r="M9" s="46" t="s">
        <v>358</v>
      </c>
      <c r="N9" s="17" t="s">
        <v>441</v>
      </c>
      <c r="O9" s="17" t="s">
        <v>359</v>
      </c>
      <c r="P9" s="54" t="s">
        <v>443</v>
      </c>
      <c r="Q9" s="54" t="s">
        <v>442</v>
      </c>
      <c r="R9" s="47" t="s">
        <v>360</v>
      </c>
      <c r="S9" s="17" t="s">
        <v>446</v>
      </c>
      <c r="T9" s="17" t="s">
        <v>441</v>
      </c>
      <c r="U9" s="17" t="s">
        <v>447</v>
      </c>
      <c r="V9" s="54" t="s">
        <v>443</v>
      </c>
      <c r="W9" s="54" t="s">
        <v>442</v>
      </c>
      <c r="X9" s="47" t="s">
        <v>360</v>
      </c>
      <c r="Y9" s="17" t="s">
        <v>250</v>
      </c>
      <c r="Z9" s="17" t="s">
        <v>230</v>
      </c>
      <c r="AA9" s="17" t="s">
        <v>296</v>
      </c>
      <c r="AB9" s="17" t="s">
        <v>231</v>
      </c>
      <c r="AC9" s="17" t="s">
        <v>308</v>
      </c>
      <c r="AD9" s="17" t="s">
        <v>297</v>
      </c>
      <c r="AE9" s="17" t="s">
        <v>309</v>
      </c>
      <c r="AF9" s="17" t="s">
        <v>298</v>
      </c>
      <c r="AG9" s="47" t="s">
        <v>310</v>
      </c>
      <c r="AH9" s="46" t="s">
        <v>250</v>
      </c>
      <c r="AI9" s="17" t="s">
        <v>230</v>
      </c>
      <c r="AJ9" s="17" t="s">
        <v>248</v>
      </c>
      <c r="AK9" s="17" t="s">
        <v>231</v>
      </c>
      <c r="AL9" s="47" t="s">
        <v>249</v>
      </c>
      <c r="AM9" s="46" t="s">
        <v>250</v>
      </c>
      <c r="AN9" s="17" t="s">
        <v>230</v>
      </c>
      <c r="AO9" s="17" t="s">
        <v>248</v>
      </c>
      <c r="AP9" s="17" t="s">
        <v>231</v>
      </c>
      <c r="AQ9" s="47" t="s">
        <v>249</v>
      </c>
      <c r="AR9" s="46" t="s">
        <v>250</v>
      </c>
      <c r="AS9" s="17" t="s">
        <v>230</v>
      </c>
      <c r="AT9" s="47" t="s">
        <v>248</v>
      </c>
      <c r="AU9" s="46" t="s">
        <v>250</v>
      </c>
      <c r="AV9" s="17" t="s">
        <v>465</v>
      </c>
      <c r="AW9" s="17" t="s">
        <v>464</v>
      </c>
      <c r="AX9" s="17" t="s">
        <v>234</v>
      </c>
      <c r="AY9" s="17" t="s">
        <v>230</v>
      </c>
      <c r="AZ9" s="17" t="s">
        <v>296</v>
      </c>
      <c r="BA9" s="17" t="s">
        <v>297</v>
      </c>
      <c r="BB9" s="17" t="s">
        <v>298</v>
      </c>
      <c r="BC9" s="17" t="s">
        <v>299</v>
      </c>
      <c r="BD9" s="47" t="s">
        <v>300</v>
      </c>
      <c r="BE9" s="46" t="s">
        <v>250</v>
      </c>
      <c r="BF9" s="17" t="s">
        <v>231</v>
      </c>
      <c r="BG9" s="17" t="s">
        <v>308</v>
      </c>
      <c r="BH9" s="17" t="s">
        <v>309</v>
      </c>
      <c r="BI9" s="47" t="s">
        <v>310</v>
      </c>
      <c r="BJ9" s="46" t="s">
        <v>238</v>
      </c>
      <c r="BK9" s="17" t="s">
        <v>237</v>
      </c>
      <c r="BL9" s="17" t="s">
        <v>235</v>
      </c>
      <c r="BM9" s="47" t="s">
        <v>236</v>
      </c>
      <c r="BN9" s="46" t="s">
        <v>250</v>
      </c>
      <c r="BO9" s="17" t="s">
        <v>230</v>
      </c>
      <c r="BP9" s="17" t="s">
        <v>296</v>
      </c>
      <c r="BQ9" s="17" t="s">
        <v>328</v>
      </c>
      <c r="BR9" s="17" t="s">
        <v>297</v>
      </c>
      <c r="BS9" s="47" t="s">
        <v>298</v>
      </c>
      <c r="BT9" s="46" t="s">
        <v>250</v>
      </c>
      <c r="BU9" s="17" t="s">
        <v>241</v>
      </c>
      <c r="BV9" s="17" t="s">
        <v>231</v>
      </c>
      <c r="BW9" s="17" t="s">
        <v>308</v>
      </c>
      <c r="BX9" s="17" t="s">
        <v>230</v>
      </c>
      <c r="BY9" s="17" t="s">
        <v>296</v>
      </c>
      <c r="BZ9" s="17" t="s">
        <v>309</v>
      </c>
      <c r="CA9" s="17" t="s">
        <v>297</v>
      </c>
      <c r="CB9" s="17" t="s">
        <v>310</v>
      </c>
      <c r="CC9" s="47" t="s">
        <v>298</v>
      </c>
    </row>
    <row r="10" spans="1:84" x14ac:dyDescent="0.35">
      <c r="A10" s="11" t="s">
        <v>253</v>
      </c>
      <c r="B10" s="48" t="str">
        <f t="shared" ref="B10:B35" ca="1" si="6">INDIRECT(INDIRECT("$A"&amp;ROW())&amp;"!"&amp;B$7)</f>
        <v>R1-1421</v>
      </c>
      <c r="C10" s="12" t="s">
        <v>208</v>
      </c>
      <c r="D10" s="14" t="str">
        <f t="shared" ref="D10:D35" ca="1" si="7">INDIRECT(INDIRECT("$A"&amp;ROW())&amp;"!"&amp;D$7)</f>
        <v>Hooper</v>
      </c>
      <c r="E10" s="49">
        <f>VALUE(LEFT('121'!$B$4,4))</f>
        <v>4236</v>
      </c>
      <c r="F10" s="109">
        <f t="shared" ref="F10:F35" ca="1" si="8">IF($N10&gt;$F$7,1,0)</f>
        <v>0</v>
      </c>
      <c r="G10" s="109">
        <f t="shared" ref="G10:G25" ca="1" si="9">IF(AND($K10, $R10-$X10&lt;&gt;0), IF($R10&gt;$G$7,1,0),)</f>
        <v>0</v>
      </c>
      <c r="H10" s="109">
        <f t="shared" ref="H10:H35" ca="1" si="10">IF($T10&gt;$H$7,1,0)</f>
        <v>0</v>
      </c>
      <c r="I10" s="109">
        <f t="shared" ref="I10:I25" ca="1" si="11">IF(AND($K10, $X10-$R10&lt;&gt;0), IF($X10&gt;$I$7,1,0),)</f>
        <v>0</v>
      </c>
      <c r="J10" s="109">
        <f t="shared" ref="J10:J35" si="12">IF($M10&lt;&gt;$S10,1,0)</f>
        <v>0</v>
      </c>
      <c r="K10" s="109">
        <f t="shared" ref="K10:K35" si="13">IF($O10&lt;&gt;$U10,1,0)</f>
        <v>0</v>
      </c>
      <c r="L10" s="109">
        <f ca="1">IF(OR($F10+$H10+$J10&gt;$L$7,$R10&gt;=$R$7),1,0)</f>
        <v>0</v>
      </c>
      <c r="M10" s="191">
        <f>'121'!$B$7</f>
        <v>44997</v>
      </c>
      <c r="N10" s="192">
        <f ca="1">$M$1-$M10</f>
        <v>0</v>
      </c>
      <c r="O10" s="193" t="str">
        <f>TEXT(CONCATENATE(LEFT('121'!$B$8,LEN('121'!$B$8)-1),IF(RIGHT('121'!$B$8,1)="p"," PM"," AM")), "[HH]:MM")</f>
        <v>16:56</v>
      </c>
      <c r="P10" s="192" t="str">
        <f t="shared" ref="P10:P35" ca="1" si="14">CONCATENATE(HOUR($O$1-$O10),":",MINUTE($O$1-$O10))</f>
        <v>0:7</v>
      </c>
      <c r="Q10" s="192">
        <f ca="1">TIMEVALUE(CONCATENATE(HOUR($O$1-$O10),":",MINUTE($O$1-$O10)))*1440</f>
        <v>7</v>
      </c>
      <c r="R10" s="155">
        <f ca="1">$Q10-$Q$4</f>
        <v>0</v>
      </c>
      <c r="S10" s="194">
        <f>'121'!$B$11</f>
        <v>44997</v>
      </c>
      <c r="T10" s="192">
        <f ca="1">$S$1-$S10</f>
        <v>0</v>
      </c>
      <c r="U10" s="193" t="str">
        <f>TEXT(CONCATENATE(LEFT('121'!$B$12,LEN('121'!$B$12)-1),IF(RIGHT('121'!$B$12,1)="p"," PM"," AM")), "[HH]:MM")</f>
        <v>16:56</v>
      </c>
      <c r="V10" s="192" t="str">
        <f t="shared" ref="V10:V35" ca="1" si="15">CONCATENATE(HOUR($U$1-$U10),":",MINUTE($U$1-$U10))</f>
        <v>0:7</v>
      </c>
      <c r="W10" s="192">
        <f t="shared" ref="W10:W35" ca="1" si="16">TIMEVALUE(CONCATENATE(HOUR($U$1-$U10),":",MINUTE($U$1-$U10)))*1440</f>
        <v>7</v>
      </c>
      <c r="X10" s="155">
        <f t="shared" ref="X10:X35" ca="1" si="17">$W10-$W$4</f>
        <v>3</v>
      </c>
      <c r="Y10" s="195">
        <f t="shared" ref="Y10:AA35" ca="1" si="18">INDIRECT(INDIRECT("$A"&amp;ROW())&amp;"!"&amp;Y$7)</f>
        <v>41.7</v>
      </c>
      <c r="Z10" s="195">
        <f t="shared" ca="1" si="18"/>
        <v>41.8</v>
      </c>
      <c r="AA10" s="147" t="str">
        <f t="shared" ca="1" si="18"/>
        <v>4:53p</v>
      </c>
      <c r="AB10" s="195">
        <f t="shared" ref="AB10:AC35" ca="1" si="19">INDIRECT(INDIRECT("$A"&amp;ROW())&amp;"!"&amp;AB$7)</f>
        <v>30.4</v>
      </c>
      <c r="AC10" s="147" t="str">
        <f t="shared" ca="1" si="19"/>
        <v>8:33a</v>
      </c>
      <c r="AD10" s="195">
        <f t="shared" ref="AD10:AG35" ca="1" si="20">INDIRECT(INDIRECT("$A"&amp;ROW())&amp;"!"&amp;AD$7)</f>
        <v>54.5</v>
      </c>
      <c r="AE10" s="195">
        <f t="shared" ca="1" si="20"/>
        <v>16.7</v>
      </c>
      <c r="AF10" s="195">
        <f t="shared" ca="1" si="20"/>
        <v>54.5</v>
      </c>
      <c r="AG10" s="196">
        <f t="shared" ca="1" si="20"/>
        <v>1.4</v>
      </c>
      <c r="AH10" s="197">
        <f t="shared" ref="AH10:AI16" ca="1" si="21">INDIRECT(INDIRECT("$A"&amp;ROW())&amp;"!"&amp;AH$7)/100</f>
        <v>0.87</v>
      </c>
      <c r="AI10" s="198">
        <f t="shared" ca="1" si="21"/>
        <v>0.92</v>
      </c>
      <c r="AJ10" s="199" t="str">
        <f t="shared" ref="AJ10:AJ35" ca="1" si="22">INDIRECT(INDIRECT("$A"&amp;ROW())&amp;"!"&amp;AJ$7)</f>
        <v>9:37a</v>
      </c>
      <c r="AK10" s="198">
        <f t="shared" ref="AK10:AK16" ca="1" si="23">INDIRECT(INDIRECT("$A"&amp;ROW())&amp;"!"&amp;AK$7)/100</f>
        <v>0.66</v>
      </c>
      <c r="AL10" s="200" t="str">
        <f t="shared" ref="AL10:AU19" ca="1" si="24">INDIRECT(INDIRECT("$A"&amp;ROW())&amp;"!"&amp;AL$7)</f>
        <v>1:02a</v>
      </c>
      <c r="AM10" s="201">
        <f t="shared" ca="1" si="24"/>
        <v>38.1</v>
      </c>
      <c r="AN10" s="195">
        <f t="shared" ca="1" si="24"/>
        <v>39</v>
      </c>
      <c r="AO10" s="199" t="str">
        <f t="shared" ca="1" si="24"/>
        <v>4:09p</v>
      </c>
      <c r="AP10" s="195">
        <f t="shared" ca="1" si="24"/>
        <v>23</v>
      </c>
      <c r="AQ10" s="200" t="str">
        <f t="shared" ca="1" si="24"/>
        <v>12:52a</v>
      </c>
      <c r="AR10" s="201">
        <f t="shared" ca="1" si="24"/>
        <v>41.6</v>
      </c>
      <c r="AS10" s="195">
        <f t="shared" ca="1" si="24"/>
        <v>42</v>
      </c>
      <c r="AT10" s="200" t="str">
        <f t="shared" ca="1" si="24"/>
        <v>4:12p</v>
      </c>
      <c r="AU10" s="152">
        <f t="shared" ca="1" si="24"/>
        <v>1.6</v>
      </c>
      <c r="AV10" s="154">
        <f t="shared" ref="AV10:BE19" ca="1" si="25">INDIRECT(INDIRECT("$A"&amp;ROW())&amp;"!"&amp;AV$7)</f>
        <v>2.5</v>
      </c>
      <c r="AW10" s="154">
        <f t="shared" ca="1" si="25"/>
        <v>3</v>
      </c>
      <c r="AX10" s="154">
        <f t="shared" ca="1" si="25"/>
        <v>3</v>
      </c>
      <c r="AY10" s="154">
        <f t="shared" ca="1" si="25"/>
        <v>9</v>
      </c>
      <c r="AZ10" s="147" t="str">
        <f t="shared" ca="1" si="25"/>
        <v>12:07a</v>
      </c>
      <c r="BA10" s="202">
        <f t="shared" ca="1" si="25"/>
        <v>38</v>
      </c>
      <c r="BB10" s="202">
        <f t="shared" ca="1" si="25"/>
        <v>38</v>
      </c>
      <c r="BC10" s="202">
        <f t="shared" ca="1" si="25"/>
        <v>78</v>
      </c>
      <c r="BD10" s="196" t="str">
        <f t="shared" ca="1" si="25"/>
        <v>ENE</v>
      </c>
      <c r="BE10" s="201">
        <f t="shared" ca="1" si="25"/>
        <v>40.299999999999997</v>
      </c>
      <c r="BF10" s="195">
        <f t="shared" ref="BF10:BV25" ca="1" si="26">INDIRECT(INDIRECT("$A"&amp;ROW())&amp;"!"&amp;BF$7)</f>
        <v>27</v>
      </c>
      <c r="BG10" s="147" t="str">
        <f t="shared" ca="1" si="26"/>
        <v>8:33a</v>
      </c>
      <c r="BH10" s="195">
        <f t="shared" ca="1" si="26"/>
        <v>11</v>
      </c>
      <c r="BI10" s="196">
        <f t="shared" ca="1" si="26"/>
        <v>-6</v>
      </c>
      <c r="BJ10" s="203">
        <f t="shared" ca="1" si="26"/>
        <v>7.85</v>
      </c>
      <c r="BK10" s="204">
        <f t="shared" ca="1" si="26"/>
        <v>0.78</v>
      </c>
      <c r="BL10" s="204">
        <f t="shared" ca="1" si="26"/>
        <v>0.08</v>
      </c>
      <c r="BM10" s="205">
        <f t="shared" ca="1" si="26"/>
        <v>0.08</v>
      </c>
      <c r="BN10" s="203">
        <f t="shared" ca="1" si="26"/>
        <v>0</v>
      </c>
      <c r="BO10" s="204">
        <f t="shared" ca="1" si="26"/>
        <v>0.04</v>
      </c>
      <c r="BP10" s="147" t="str">
        <f t="shared" ca="1" si="26"/>
        <v>12:33p</v>
      </c>
      <c r="BQ10" s="204">
        <f t="shared" ca="1" si="26"/>
        <v>0</v>
      </c>
      <c r="BR10" s="204">
        <f t="shared" ca="1" si="26"/>
        <v>1.05</v>
      </c>
      <c r="BS10" s="205">
        <f t="shared" ca="1" si="26"/>
        <v>52.36</v>
      </c>
      <c r="BT10" s="158">
        <f t="shared" ca="1" si="26"/>
        <v>30.055</v>
      </c>
      <c r="BU10" s="195" t="str">
        <f t="shared" ref="BU10:BU35" ca="1" si="27">INDIRECT(INDIRECT("$A"&amp;ROW())&amp;"!"&amp;BU$7)</f>
        <v>Falling Slowly</v>
      </c>
      <c r="BV10" s="206">
        <f t="shared" ca="1" si="26"/>
        <v>30.009</v>
      </c>
      <c r="BW10" s="199" t="str">
        <f t="shared" ref="BW10:BW35" ca="1" si="28">INDIRECT(INDIRECT("$A"&amp;ROW())&amp;"!"&amp;BW$7)</f>
        <v>6:53a</v>
      </c>
      <c r="BX10" s="206">
        <f t="shared" ref="BX10:BY25" ca="1" si="29">INDIRECT(INDIRECT("$A"&amp;ROW())&amp;"!"&amp;BX$7)</f>
        <v>30.091000000000001</v>
      </c>
      <c r="BY10" s="199" t="str">
        <f t="shared" ca="1" si="29"/>
        <v>12:21p</v>
      </c>
      <c r="BZ10" s="206">
        <f t="shared" ref="BZ10:CC25" ca="1" si="30">INDIRECT(INDIRECT("$A"&amp;ROW())&amp;"!"&amp;BZ$7)</f>
        <v>29.459</v>
      </c>
      <c r="CA10" s="206">
        <f t="shared" ca="1" si="30"/>
        <v>30.300999999999998</v>
      </c>
      <c r="CB10" s="206">
        <f t="shared" ca="1" si="30"/>
        <v>29.11</v>
      </c>
      <c r="CC10" s="207">
        <f t="shared" ca="1" si="30"/>
        <v>30.748999999999999</v>
      </c>
    </row>
    <row r="11" spans="1:84" x14ac:dyDescent="0.35">
      <c r="A11" s="11" t="s">
        <v>254</v>
      </c>
      <c r="B11" s="50" t="str">
        <f t="shared" ca="1" si="6"/>
        <v>R1-1422</v>
      </c>
      <c r="C11" s="7" t="s">
        <v>209</v>
      </c>
      <c r="D11" s="15" t="str">
        <f t="shared" ca="1" si="7"/>
        <v>Ogden</v>
      </c>
      <c r="E11" s="51">
        <f>VALUE(LEFT('122'!$B$4,4))</f>
        <v>4286</v>
      </c>
      <c r="F11" s="110">
        <f t="shared" ca="1" si="8"/>
        <v>0</v>
      </c>
      <c r="G11" s="110">
        <f t="shared" ca="1" si="9"/>
        <v>0</v>
      </c>
      <c r="H11" s="110">
        <f t="shared" ca="1" si="10"/>
        <v>0</v>
      </c>
      <c r="I11" s="110">
        <f t="shared" ca="1" si="11"/>
        <v>0</v>
      </c>
      <c r="J11" s="110">
        <f t="shared" si="12"/>
        <v>0</v>
      </c>
      <c r="K11" s="110">
        <f t="shared" si="13"/>
        <v>0</v>
      </c>
      <c r="L11" s="110">
        <f t="shared" ref="L11:L35" ca="1" si="31">IF(OR($F11+$H11+$J11&gt;$L$7,$R11&gt;=$R$7),1,0)</f>
        <v>0</v>
      </c>
      <c r="M11" s="208">
        <f>'122'!$B$7</f>
        <v>44997</v>
      </c>
      <c r="N11" s="209">
        <f t="shared" ref="N11:N35" ca="1" si="32">$M$1-$M11</f>
        <v>0</v>
      </c>
      <c r="O11" s="210" t="str">
        <f>TEXT(CONCATENATE(LEFT('122'!$B$8,LEN('122'!$B$8)-1),IF(RIGHT('122'!$B$8,1)="p"," PM"," AM")), "[HH]:MM")</f>
        <v>16:56</v>
      </c>
      <c r="P11" s="209" t="str">
        <f t="shared" ca="1" si="14"/>
        <v>0:7</v>
      </c>
      <c r="Q11" s="211">
        <f t="shared" ref="Q11:Q35" ca="1" si="33">TIMEVALUE(CONCATENATE(HOUR($O$1-$O11),":",MINUTE($O$1-$O11)))*1440</f>
        <v>7</v>
      </c>
      <c r="R11" s="212">
        <f t="shared" ref="R11:R35" ca="1" si="34">$Q11-$Q$4</f>
        <v>0</v>
      </c>
      <c r="S11" s="213">
        <f>'122'!$B$11</f>
        <v>44997</v>
      </c>
      <c r="T11" s="209">
        <f t="shared" ref="T11:T35" ca="1" si="35">$S$1-$S11</f>
        <v>0</v>
      </c>
      <c r="U11" s="210" t="str">
        <f>TEXT(CONCATENATE(LEFT('122'!$B$12,LEN('122'!$B$12)-1),IF(RIGHT('122'!$B$12,1)="p"," PM"," AM")), "[HH]:MM")</f>
        <v>16:56</v>
      </c>
      <c r="V11" s="209" t="str">
        <f t="shared" ca="1" si="15"/>
        <v>0:7</v>
      </c>
      <c r="W11" s="211">
        <f t="shared" ca="1" si="16"/>
        <v>7</v>
      </c>
      <c r="X11" s="212">
        <f t="shared" ca="1" si="17"/>
        <v>3</v>
      </c>
      <c r="Y11" s="214">
        <f t="shared" ca="1" si="18"/>
        <v>41.9</v>
      </c>
      <c r="Z11" s="214">
        <f t="shared" ca="1" si="18"/>
        <v>41.9</v>
      </c>
      <c r="AA11" s="215" t="str">
        <f t="shared" ca="1" si="18"/>
        <v>4:54p</v>
      </c>
      <c r="AB11" s="214">
        <f t="shared" ca="1" si="19"/>
        <v>31.5</v>
      </c>
      <c r="AC11" s="215" t="str">
        <f t="shared" ca="1" si="19"/>
        <v>9:02a</v>
      </c>
      <c r="AD11" s="214">
        <f t="shared" ca="1" si="20"/>
        <v>53.9</v>
      </c>
      <c r="AE11" s="214">
        <f t="shared" ca="1" si="20"/>
        <v>18.5</v>
      </c>
      <c r="AF11" s="214">
        <f t="shared" ca="1" si="20"/>
        <v>53.9</v>
      </c>
      <c r="AG11" s="216">
        <f t="shared" ca="1" si="20"/>
        <v>2</v>
      </c>
      <c r="AH11" s="217">
        <f t="shared" ca="1" si="21"/>
        <v>0.84</v>
      </c>
      <c r="AI11" s="218">
        <f t="shared" ca="1" si="21"/>
        <v>0.92</v>
      </c>
      <c r="AJ11" s="210" t="str">
        <f t="shared" ca="1" si="22"/>
        <v>1:24p</v>
      </c>
      <c r="AK11" s="218">
        <f t="shared" ca="1" si="23"/>
        <v>0.67</v>
      </c>
      <c r="AL11" s="219" t="str">
        <f t="shared" ca="1" si="24"/>
        <v>4:09a</v>
      </c>
      <c r="AM11" s="220">
        <f t="shared" ca="1" si="24"/>
        <v>37.4</v>
      </c>
      <c r="AN11" s="214">
        <f t="shared" ca="1" si="24"/>
        <v>38</v>
      </c>
      <c r="AO11" s="210" t="str">
        <f t="shared" ca="1" si="24"/>
        <v>3:19p</v>
      </c>
      <c r="AP11" s="214">
        <f t="shared" ca="1" si="24"/>
        <v>25</v>
      </c>
      <c r="AQ11" s="219" t="str">
        <f t="shared" ca="1" si="24"/>
        <v>12:13a</v>
      </c>
      <c r="AR11" s="220">
        <f t="shared" ca="1" si="24"/>
        <v>41.7</v>
      </c>
      <c r="AS11" s="214">
        <f t="shared" ca="1" si="24"/>
        <v>42</v>
      </c>
      <c r="AT11" s="219" t="str">
        <f t="shared" ca="1" si="24"/>
        <v>4:32p</v>
      </c>
      <c r="AU11" s="221" t="str">
        <f t="shared" ca="1" si="24"/>
        <v>---</v>
      </c>
      <c r="AV11" s="222" t="str">
        <f t="shared" ca="1" si="25"/>
        <v>---</v>
      </c>
      <c r="AW11" s="222">
        <f t="shared" ca="1" si="25"/>
        <v>1</v>
      </c>
      <c r="AX11" s="222">
        <f t="shared" ca="1" si="25"/>
        <v>1</v>
      </c>
      <c r="AY11" s="222">
        <f t="shared" ca="1" si="25"/>
        <v>11</v>
      </c>
      <c r="AZ11" s="215" t="str">
        <f t="shared" ca="1" si="25"/>
        <v>3:39a</v>
      </c>
      <c r="BA11" s="223">
        <f t="shared" ca="1" si="25"/>
        <v>34</v>
      </c>
      <c r="BB11" s="223">
        <f t="shared" ca="1" si="25"/>
        <v>34</v>
      </c>
      <c r="BC11" s="223">
        <f t="shared" ca="1" si="25"/>
        <v>89</v>
      </c>
      <c r="BD11" s="216" t="str">
        <f t="shared" ca="1" si="25"/>
        <v>E</v>
      </c>
      <c r="BE11" s="220">
        <f t="shared" ca="1" si="25"/>
        <v>41.9</v>
      </c>
      <c r="BF11" s="214">
        <f t="shared" ca="1" si="26"/>
        <v>29</v>
      </c>
      <c r="BG11" s="215" t="str">
        <f t="shared" ca="1" si="26"/>
        <v>3:37a</v>
      </c>
      <c r="BH11" s="214">
        <f t="shared" ca="1" si="26"/>
        <v>15</v>
      </c>
      <c r="BI11" s="216">
        <f t="shared" ca="1" si="26"/>
        <v>-14</v>
      </c>
      <c r="BJ11" s="224">
        <f t="shared" ca="1" si="26"/>
        <v>10.37</v>
      </c>
      <c r="BK11" s="225">
        <f t="shared" ca="1" si="26"/>
        <v>1.03</v>
      </c>
      <c r="BL11" s="225">
        <f t="shared" ca="1" si="26"/>
        <v>0.1</v>
      </c>
      <c r="BM11" s="226">
        <f t="shared" ca="1" si="26"/>
        <v>0.1</v>
      </c>
      <c r="BN11" s="224">
        <f t="shared" ca="1" si="26"/>
        <v>0</v>
      </c>
      <c r="BO11" s="225">
        <f t="shared" ca="1" si="26"/>
        <v>0.09</v>
      </c>
      <c r="BP11" s="215" t="str">
        <f t="shared" ca="1" si="26"/>
        <v>1:22p</v>
      </c>
      <c r="BQ11" s="225">
        <f t="shared" ca="1" si="26"/>
        <v>0</v>
      </c>
      <c r="BR11" s="225">
        <f t="shared" ca="1" si="26"/>
        <v>2.12</v>
      </c>
      <c r="BS11" s="226">
        <f t="shared" ca="1" si="26"/>
        <v>2.12</v>
      </c>
      <c r="BT11" s="227">
        <f t="shared" ca="1" si="26"/>
        <v>30.076000000000001</v>
      </c>
      <c r="BU11" s="214" t="str">
        <f t="shared" ca="1" si="27"/>
        <v>Steady</v>
      </c>
      <c r="BV11" s="228">
        <f t="shared" ca="1" si="26"/>
        <v>30.021999999999998</v>
      </c>
      <c r="BW11" s="210" t="str">
        <f t="shared" ca="1" si="28"/>
        <v>6:47a</v>
      </c>
      <c r="BX11" s="228">
        <f t="shared" ca="1" si="29"/>
        <v>30.106000000000002</v>
      </c>
      <c r="BY11" s="210" t="str">
        <f t="shared" ca="1" si="29"/>
        <v>12:35p</v>
      </c>
      <c r="BZ11" s="228">
        <f t="shared" ca="1" si="30"/>
        <v>29.452999999999999</v>
      </c>
      <c r="CA11" s="228">
        <f t="shared" ca="1" si="30"/>
        <v>30.309000000000001</v>
      </c>
      <c r="CB11" s="228">
        <f t="shared" ca="1" si="30"/>
        <v>29.113</v>
      </c>
      <c r="CC11" s="229">
        <f t="shared" ca="1" si="30"/>
        <v>30.763999999999999</v>
      </c>
    </row>
    <row r="12" spans="1:84" x14ac:dyDescent="0.35">
      <c r="A12" s="11" t="s">
        <v>255</v>
      </c>
      <c r="B12" s="52" t="str">
        <f t="shared" ca="1" si="6"/>
        <v>R1-1423</v>
      </c>
      <c r="C12" s="8" t="s">
        <v>210</v>
      </c>
      <c r="D12" s="16" t="str">
        <f t="shared" ca="1" si="7"/>
        <v>Brigham City</v>
      </c>
      <c r="E12" s="53">
        <f>VALUE(LEFT('123'!$B$4,4))</f>
        <v>4580</v>
      </c>
      <c r="F12" s="109">
        <f t="shared" ca="1" si="8"/>
        <v>0</v>
      </c>
      <c r="G12" s="109">
        <f t="shared" ca="1" si="9"/>
        <v>0</v>
      </c>
      <c r="H12" s="109">
        <f t="shared" ca="1" si="10"/>
        <v>0</v>
      </c>
      <c r="I12" s="109">
        <f t="shared" ca="1" si="11"/>
        <v>1</v>
      </c>
      <c r="J12" s="109">
        <f t="shared" si="12"/>
        <v>0</v>
      </c>
      <c r="K12" s="109">
        <f t="shared" si="13"/>
        <v>1</v>
      </c>
      <c r="L12" s="109">
        <f t="shared" ca="1" si="31"/>
        <v>0</v>
      </c>
      <c r="M12" s="191">
        <f>'123'!$B$7</f>
        <v>44997</v>
      </c>
      <c r="N12" s="230">
        <f t="shared" ca="1" si="32"/>
        <v>0</v>
      </c>
      <c r="O12" s="231" t="str">
        <f>TEXT(CONCATENATE(LEFT('123'!$B$8,LEN('123'!$B$8)-1),IF(RIGHT('123'!$B$8,1)="p"," PM"," AM")), "[HH]:MM")</f>
        <v>16:56</v>
      </c>
      <c r="P12" s="230" t="str">
        <f t="shared" ca="1" si="14"/>
        <v>0:7</v>
      </c>
      <c r="Q12" s="192">
        <f t="shared" ca="1" si="33"/>
        <v>7</v>
      </c>
      <c r="R12" s="155">
        <f t="shared" ca="1" si="34"/>
        <v>0</v>
      </c>
      <c r="S12" s="194">
        <f>'123'!$B$11</f>
        <v>44997</v>
      </c>
      <c r="T12" s="230">
        <f t="shared" ca="1" si="35"/>
        <v>0</v>
      </c>
      <c r="U12" s="231" t="str">
        <f>TEXT(CONCATENATE(LEFT('123'!$B$12,LEN('123'!$B$12)-1),IF(RIGHT('123'!$B$12,1)="p"," PM"," AM")), "[HH]:MM")</f>
        <v>16:57</v>
      </c>
      <c r="V12" s="230" t="str">
        <f t="shared" ca="1" si="15"/>
        <v>0:6</v>
      </c>
      <c r="W12" s="192">
        <f t="shared" ca="1" si="16"/>
        <v>6</v>
      </c>
      <c r="X12" s="155">
        <f t="shared" ca="1" si="17"/>
        <v>2</v>
      </c>
      <c r="Y12" s="232">
        <f t="shared" ca="1" si="18"/>
        <v>38.5</v>
      </c>
      <c r="Z12" s="232">
        <f t="shared" ca="1" si="18"/>
        <v>38.6</v>
      </c>
      <c r="AA12" s="124" t="str">
        <f t="shared" ca="1" si="18"/>
        <v>4:57p</v>
      </c>
      <c r="AB12" s="232">
        <f t="shared" ca="1" si="19"/>
        <v>28.1</v>
      </c>
      <c r="AC12" s="124" t="str">
        <f t="shared" ca="1" si="19"/>
        <v>3:04a</v>
      </c>
      <c r="AD12" s="232">
        <f t="shared" ca="1" si="20"/>
        <v>54.9</v>
      </c>
      <c r="AE12" s="232">
        <f t="shared" ca="1" si="20"/>
        <v>15</v>
      </c>
      <c r="AF12" s="232">
        <f t="shared" ca="1" si="20"/>
        <v>54.9</v>
      </c>
      <c r="AG12" s="233">
        <f t="shared" ca="1" si="20"/>
        <v>-4.9000000000000004</v>
      </c>
      <c r="AH12" s="234">
        <f t="shared" ca="1" si="21"/>
        <v>0.88</v>
      </c>
      <c r="AI12" s="235">
        <f t="shared" ca="1" si="21"/>
        <v>0.93</v>
      </c>
      <c r="AJ12" s="231" t="str">
        <f t="shared" ca="1" si="22"/>
        <v>10:22a</v>
      </c>
      <c r="AK12" s="235">
        <f t="shared" ca="1" si="23"/>
        <v>0.64</v>
      </c>
      <c r="AL12" s="236" t="str">
        <f t="shared" ca="1" si="24"/>
        <v>1:02a</v>
      </c>
      <c r="AM12" s="237">
        <f t="shared" ca="1" si="24"/>
        <v>35.299999999999997</v>
      </c>
      <c r="AN12" s="232">
        <f t="shared" ca="1" si="24"/>
        <v>36</v>
      </c>
      <c r="AO12" s="231" t="str">
        <f t="shared" ca="1" si="24"/>
        <v>3:00p</v>
      </c>
      <c r="AP12" s="232">
        <f t="shared" ca="1" si="24"/>
        <v>20</v>
      </c>
      <c r="AQ12" s="236" t="str">
        <f t="shared" ca="1" si="24"/>
        <v>12:00a</v>
      </c>
      <c r="AR12" s="237">
        <f t="shared" ca="1" si="24"/>
        <v>38.4</v>
      </c>
      <c r="AS12" s="232">
        <f t="shared" ca="1" si="24"/>
        <v>39</v>
      </c>
      <c r="AT12" s="236" t="str">
        <f t="shared" ca="1" si="24"/>
        <v>4:56p</v>
      </c>
      <c r="AU12" s="162">
        <f t="shared" ca="1" si="24"/>
        <v>0</v>
      </c>
      <c r="AV12" s="164">
        <f t="shared" ca="1" si="25"/>
        <v>0.6</v>
      </c>
      <c r="AW12" s="164">
        <f t="shared" ca="1" si="25"/>
        <v>1</v>
      </c>
      <c r="AX12" s="164">
        <f t="shared" ca="1" si="25"/>
        <v>1</v>
      </c>
      <c r="AY12" s="164">
        <f t="shared" ca="1" si="25"/>
        <v>19</v>
      </c>
      <c r="AZ12" s="124" t="str">
        <f t="shared" ca="1" si="25"/>
        <v>12:27a</v>
      </c>
      <c r="BA12" s="238">
        <f t="shared" ca="1" si="25"/>
        <v>56</v>
      </c>
      <c r="BB12" s="238">
        <f t="shared" ca="1" si="25"/>
        <v>56</v>
      </c>
      <c r="BC12" s="238">
        <f t="shared" ca="1" si="25"/>
        <v>256</v>
      </c>
      <c r="BD12" s="233" t="str">
        <f t="shared" ca="1" si="25"/>
        <v>WSW</v>
      </c>
      <c r="BE12" s="237">
        <f t="shared" ca="1" si="25"/>
        <v>38.5</v>
      </c>
      <c r="BF12" s="232">
        <f t="shared" ca="1" si="26"/>
        <v>18</v>
      </c>
      <c r="BG12" s="124" t="str">
        <f t="shared" ca="1" si="26"/>
        <v>1:51a</v>
      </c>
      <c r="BH12" s="232">
        <f t="shared" ca="1" si="26"/>
        <v>1</v>
      </c>
      <c r="BI12" s="233">
        <f t="shared" ca="1" si="26"/>
        <v>-24</v>
      </c>
      <c r="BJ12" s="239">
        <f t="shared" ca="1" si="26"/>
        <v>11.39</v>
      </c>
      <c r="BK12" s="240">
        <f t="shared" ca="1" si="26"/>
        <v>1.54</v>
      </c>
      <c r="BL12" s="240">
        <f t="shared" ca="1" si="26"/>
        <v>0.13</v>
      </c>
      <c r="BM12" s="241">
        <f t="shared" ca="1" si="26"/>
        <v>0.13</v>
      </c>
      <c r="BN12" s="239">
        <f t="shared" ca="1" si="26"/>
        <v>0</v>
      </c>
      <c r="BO12" s="240">
        <f t="shared" ca="1" si="26"/>
        <v>0.15</v>
      </c>
      <c r="BP12" s="124" t="str">
        <f t="shared" ca="1" si="26"/>
        <v>12:28p</v>
      </c>
      <c r="BQ12" s="240">
        <f t="shared" ca="1" si="26"/>
        <v>0</v>
      </c>
      <c r="BR12" s="240">
        <f t="shared" ca="1" si="26"/>
        <v>2.23</v>
      </c>
      <c r="BS12" s="241">
        <f t="shared" ca="1" si="26"/>
        <v>2.23</v>
      </c>
      <c r="BT12" s="168">
        <f t="shared" ca="1" si="26"/>
        <v>30.122</v>
      </c>
      <c r="BU12" s="232" t="str">
        <f t="shared" ca="1" si="27"/>
        <v>Falling Slowly</v>
      </c>
      <c r="BV12" s="242">
        <f t="shared" ca="1" si="26"/>
        <v>30.074000000000002</v>
      </c>
      <c r="BW12" s="231" t="str">
        <f t="shared" ca="1" si="28"/>
        <v>7:04a</v>
      </c>
      <c r="BX12" s="242">
        <f t="shared" ca="1" si="29"/>
        <v>30.151</v>
      </c>
      <c r="BY12" s="231" t="str">
        <f t="shared" ca="1" si="29"/>
        <v>1:17p</v>
      </c>
      <c r="BZ12" s="242">
        <f t="shared" ca="1" si="30"/>
        <v>29.443999999999999</v>
      </c>
      <c r="CA12" s="242">
        <f t="shared" ca="1" si="30"/>
        <v>30.364000000000001</v>
      </c>
      <c r="CB12" s="242">
        <f t="shared" ca="1" si="30"/>
        <v>29.126000000000001</v>
      </c>
      <c r="CC12" s="243">
        <f t="shared" ca="1" si="30"/>
        <v>30.849</v>
      </c>
    </row>
    <row r="13" spans="1:84" x14ac:dyDescent="0.35">
      <c r="A13" s="11" t="s">
        <v>256</v>
      </c>
      <c r="B13" s="50" t="str">
        <f t="shared" ca="1" si="6"/>
        <v>R1-1424</v>
      </c>
      <c r="C13" s="7" t="s">
        <v>211</v>
      </c>
      <c r="D13" s="15" t="str">
        <f t="shared" ca="1" si="7"/>
        <v>Clearfield</v>
      </c>
      <c r="E13" s="51">
        <f>VALUE(LEFT('124'!$B$4,4))</f>
        <v>4684</v>
      </c>
      <c r="F13" s="110">
        <f t="shared" ca="1" si="8"/>
        <v>0</v>
      </c>
      <c r="G13" s="110">
        <f t="shared" ca="1" si="9"/>
        <v>0</v>
      </c>
      <c r="H13" s="110">
        <f t="shared" ca="1" si="10"/>
        <v>0</v>
      </c>
      <c r="I13" s="110">
        <f t="shared" ca="1" si="11"/>
        <v>1</v>
      </c>
      <c r="J13" s="110">
        <f t="shared" si="12"/>
        <v>0</v>
      </c>
      <c r="K13" s="110">
        <f t="shared" si="13"/>
        <v>1</v>
      </c>
      <c r="L13" s="110">
        <f t="shared" ca="1" si="31"/>
        <v>0</v>
      </c>
      <c r="M13" s="208">
        <f>'124'!$B$7</f>
        <v>44997</v>
      </c>
      <c r="N13" s="209">
        <f t="shared" ca="1" si="32"/>
        <v>0</v>
      </c>
      <c r="O13" s="210" t="str">
        <f>TEXT(CONCATENATE(LEFT('124'!$B$8,LEN('124'!$B$8)-1),IF(RIGHT('124'!$B$8,1)="p"," PM"," AM")), "[HH]:MM")</f>
        <v>16:56</v>
      </c>
      <c r="P13" s="209" t="str">
        <f t="shared" ca="1" si="14"/>
        <v>0:7</v>
      </c>
      <c r="Q13" s="211">
        <f t="shared" ca="1" si="33"/>
        <v>7</v>
      </c>
      <c r="R13" s="212">
        <f t="shared" ca="1" si="34"/>
        <v>0</v>
      </c>
      <c r="S13" s="213">
        <f>'124'!$B$11</f>
        <v>44997</v>
      </c>
      <c r="T13" s="209">
        <f t="shared" ca="1" si="35"/>
        <v>0</v>
      </c>
      <c r="U13" s="210" t="str">
        <f>TEXT(CONCATENATE(LEFT('124'!$B$12,LEN('124'!$B$12)-1),IF(RIGHT('124'!$B$12,1)="p"," PM"," AM")), "[HH]:MM")</f>
        <v>16:55</v>
      </c>
      <c r="V13" s="209" t="str">
        <f t="shared" ca="1" si="15"/>
        <v>0:8</v>
      </c>
      <c r="W13" s="211">
        <f t="shared" ca="1" si="16"/>
        <v>8</v>
      </c>
      <c r="X13" s="212">
        <f t="shared" ca="1" si="17"/>
        <v>4</v>
      </c>
      <c r="Y13" s="214">
        <f t="shared" ca="1" si="18"/>
        <v>40.5</v>
      </c>
      <c r="Z13" s="214">
        <f t="shared" ca="1" si="18"/>
        <v>40.5</v>
      </c>
      <c r="AA13" s="215" t="str">
        <f t="shared" ca="1" si="18"/>
        <v>4:54p</v>
      </c>
      <c r="AB13" s="214">
        <f t="shared" ca="1" si="19"/>
        <v>32.6</v>
      </c>
      <c r="AC13" s="215" t="str">
        <f t="shared" ca="1" si="19"/>
        <v>9:21a</v>
      </c>
      <c r="AD13" s="214">
        <f t="shared" ca="1" si="20"/>
        <v>51.5</v>
      </c>
      <c r="AE13" s="214">
        <f t="shared" ca="1" si="20"/>
        <v>21.3</v>
      </c>
      <c r="AF13" s="214">
        <f t="shared" ca="1" si="20"/>
        <v>51.5</v>
      </c>
      <c r="AG13" s="216">
        <f t="shared" ca="1" si="20"/>
        <v>4</v>
      </c>
      <c r="AH13" s="217">
        <f t="shared" ca="1" si="21"/>
        <v>0.87</v>
      </c>
      <c r="AI13" s="218">
        <f t="shared" ca="1" si="21"/>
        <v>0.92</v>
      </c>
      <c r="AJ13" s="210" t="str">
        <f t="shared" ca="1" si="22"/>
        <v>11:18a</v>
      </c>
      <c r="AK13" s="218">
        <f t="shared" ca="1" si="23"/>
        <v>0.59</v>
      </c>
      <c r="AL13" s="219" t="str">
        <f t="shared" ca="1" si="24"/>
        <v>12:00a</v>
      </c>
      <c r="AM13" s="220">
        <f t="shared" ca="1" si="24"/>
        <v>36.9</v>
      </c>
      <c r="AN13" s="214">
        <f t="shared" ca="1" si="24"/>
        <v>37</v>
      </c>
      <c r="AO13" s="210" t="str">
        <f t="shared" ca="1" si="24"/>
        <v>4:40p</v>
      </c>
      <c r="AP13" s="214">
        <f t="shared" ca="1" si="24"/>
        <v>24</v>
      </c>
      <c r="AQ13" s="219" t="str">
        <f t="shared" ca="1" si="24"/>
        <v>12:00a</v>
      </c>
      <c r="AR13" s="220">
        <f t="shared" ca="1" si="24"/>
        <v>40.299999999999997</v>
      </c>
      <c r="AS13" s="214">
        <f t="shared" ca="1" si="24"/>
        <v>41</v>
      </c>
      <c r="AT13" s="219" t="str">
        <f t="shared" ca="1" si="24"/>
        <v>4:54p</v>
      </c>
      <c r="AU13" s="221">
        <f t="shared" ca="1" si="24"/>
        <v>2.7</v>
      </c>
      <c r="AV13" s="222">
        <f t="shared" ca="1" si="25"/>
        <v>2.8</v>
      </c>
      <c r="AW13" s="222">
        <f t="shared" ca="1" si="25"/>
        <v>4</v>
      </c>
      <c r="AX13" s="222">
        <f t="shared" ca="1" si="25"/>
        <v>4</v>
      </c>
      <c r="AY13" s="222">
        <f t="shared" ca="1" si="25"/>
        <v>11</v>
      </c>
      <c r="AZ13" s="215" t="str">
        <f t="shared" ca="1" si="25"/>
        <v>5:52a</v>
      </c>
      <c r="BA13" s="223">
        <f t="shared" ca="1" si="25"/>
        <v>37</v>
      </c>
      <c r="BB13" s="223">
        <f t="shared" ca="1" si="25"/>
        <v>37</v>
      </c>
      <c r="BC13" s="223">
        <f t="shared" ca="1" si="25"/>
        <v>33</v>
      </c>
      <c r="BD13" s="216" t="str">
        <f t="shared" ca="1" si="25"/>
        <v>NNE</v>
      </c>
      <c r="BE13" s="220">
        <f t="shared" ca="1" si="25"/>
        <v>37.9</v>
      </c>
      <c r="BF13" s="214">
        <f t="shared" ca="1" si="26"/>
        <v>28</v>
      </c>
      <c r="BG13" s="215" t="str">
        <f t="shared" ca="1" si="26"/>
        <v>5:02a</v>
      </c>
      <c r="BH13" s="214">
        <f t="shared" ca="1" si="26"/>
        <v>15</v>
      </c>
      <c r="BI13" s="216">
        <f t="shared" ca="1" si="26"/>
        <v>-8</v>
      </c>
      <c r="BJ13" s="224">
        <f t="shared" ca="1" si="26"/>
        <v>8.7200000000000006</v>
      </c>
      <c r="BK13" s="225">
        <f t="shared" ca="1" si="26"/>
        <v>0.51</v>
      </c>
      <c r="BL13" s="225">
        <f t="shared" ca="1" si="26"/>
        <v>0.08</v>
      </c>
      <c r="BM13" s="226">
        <f t="shared" ca="1" si="26"/>
        <v>0.08</v>
      </c>
      <c r="BN13" s="224">
        <f t="shared" ca="1" si="26"/>
        <v>0</v>
      </c>
      <c r="BO13" s="225">
        <f t="shared" ca="1" si="26"/>
        <v>0.05</v>
      </c>
      <c r="BP13" s="215" t="str">
        <f t="shared" ca="1" si="26"/>
        <v>11:23a</v>
      </c>
      <c r="BQ13" s="225">
        <f t="shared" ca="1" si="26"/>
        <v>0</v>
      </c>
      <c r="BR13" s="225">
        <f t="shared" ca="1" si="26"/>
        <v>0.56999999999999995</v>
      </c>
      <c r="BS13" s="226">
        <f t="shared" ca="1" si="26"/>
        <v>57.6</v>
      </c>
      <c r="BT13" s="227">
        <f t="shared" ca="1" si="26"/>
        <v>30.088999999999999</v>
      </c>
      <c r="BU13" s="214" t="str">
        <f t="shared" ca="1" si="27"/>
        <v>Steady</v>
      </c>
      <c r="BV13" s="228">
        <f t="shared" ca="1" si="26"/>
        <v>30.027999999999999</v>
      </c>
      <c r="BW13" s="210" t="str">
        <f t="shared" ca="1" si="28"/>
        <v>5:11a</v>
      </c>
      <c r="BX13" s="228">
        <f t="shared" ca="1" si="29"/>
        <v>30.111999999999998</v>
      </c>
      <c r="BY13" s="210" t="str">
        <f t="shared" ca="1" si="29"/>
        <v>12:50p</v>
      </c>
      <c r="BZ13" s="228">
        <f t="shared" ca="1" si="30"/>
        <v>29.51</v>
      </c>
      <c r="CA13" s="228">
        <f t="shared" ca="1" si="30"/>
        <v>30.338999999999999</v>
      </c>
      <c r="CB13" s="228">
        <f t="shared" ca="1" si="30"/>
        <v>29.132999999999999</v>
      </c>
      <c r="CC13" s="229">
        <f t="shared" ca="1" si="30"/>
        <v>30.785</v>
      </c>
    </row>
    <row r="14" spans="1:84" x14ac:dyDescent="0.35">
      <c r="A14" s="11" t="s">
        <v>257</v>
      </c>
      <c r="B14" s="52" t="str">
        <f t="shared" ca="1" si="6"/>
        <v>R1-1425</v>
      </c>
      <c r="C14" s="8" t="s">
        <v>212</v>
      </c>
      <c r="D14" s="16" t="str">
        <f t="shared" ca="1" si="7"/>
        <v>Huntsville</v>
      </c>
      <c r="E14" s="53">
        <f>VALUE(LEFT('125'!$B$4,4))</f>
        <v>5060</v>
      </c>
      <c r="F14" s="109">
        <f t="shared" ca="1" si="8"/>
        <v>0</v>
      </c>
      <c r="G14" s="109">
        <f t="shared" ca="1" si="9"/>
        <v>0</v>
      </c>
      <c r="H14" s="109">
        <f t="shared" ca="1" si="10"/>
        <v>0</v>
      </c>
      <c r="I14" s="109">
        <f t="shared" ca="1" si="11"/>
        <v>0</v>
      </c>
      <c r="J14" s="109">
        <f t="shared" si="12"/>
        <v>0</v>
      </c>
      <c r="K14" s="109">
        <f t="shared" si="13"/>
        <v>0</v>
      </c>
      <c r="L14" s="109">
        <f t="shared" ca="1" si="31"/>
        <v>0</v>
      </c>
      <c r="M14" s="191">
        <f>'125'!$B$7</f>
        <v>44997</v>
      </c>
      <c r="N14" s="230">
        <f t="shared" ca="1" si="32"/>
        <v>0</v>
      </c>
      <c r="O14" s="231" t="str">
        <f>TEXT(CONCATENATE(LEFT('125'!$B$8,LEN('125'!$B$8)-1),IF(RIGHT('125'!$B$8,1)="p"," PM"," AM")), "[HH]:MM")</f>
        <v>16:46</v>
      </c>
      <c r="P14" s="230" t="str">
        <f t="shared" ca="1" si="14"/>
        <v>0:17</v>
      </c>
      <c r="Q14" s="192">
        <f t="shared" ca="1" si="33"/>
        <v>17</v>
      </c>
      <c r="R14" s="155">
        <f t="shared" ca="1" si="34"/>
        <v>10</v>
      </c>
      <c r="S14" s="194">
        <f>'125'!$B$11</f>
        <v>44997</v>
      </c>
      <c r="T14" s="230">
        <f t="shared" ca="1" si="35"/>
        <v>0</v>
      </c>
      <c r="U14" s="231" t="str">
        <f>TEXT(CONCATENATE(LEFT('125'!$B$12,LEN('125'!$B$12)-1),IF(RIGHT('125'!$B$12,1)="p"," PM"," AM")), "[HH]:MM")</f>
        <v>16:46</v>
      </c>
      <c r="V14" s="230" t="str">
        <f t="shared" ca="1" si="15"/>
        <v>0:17</v>
      </c>
      <c r="W14" s="192">
        <f t="shared" ca="1" si="16"/>
        <v>17</v>
      </c>
      <c r="X14" s="155">
        <f t="shared" ca="1" si="17"/>
        <v>13</v>
      </c>
      <c r="Y14" s="232">
        <f t="shared" ca="1" si="18"/>
        <v>39.5</v>
      </c>
      <c r="Z14" s="232">
        <f t="shared" ca="1" si="18"/>
        <v>41.9</v>
      </c>
      <c r="AA14" s="124" t="str">
        <f t="shared" ca="1" si="18"/>
        <v>4:24p</v>
      </c>
      <c r="AB14" s="232">
        <f t="shared" ca="1" si="19"/>
        <v>24.9</v>
      </c>
      <c r="AC14" s="124" t="str">
        <f t="shared" ca="1" si="19"/>
        <v>6:41a</v>
      </c>
      <c r="AD14" s="232">
        <f t="shared" ca="1" si="20"/>
        <v>51.6</v>
      </c>
      <c r="AE14" s="232">
        <f t="shared" ca="1" si="20"/>
        <v>11</v>
      </c>
      <c r="AF14" s="232">
        <f t="shared" ca="1" si="20"/>
        <v>51.6</v>
      </c>
      <c r="AG14" s="233">
        <f t="shared" ca="1" si="20"/>
        <v>-17.100000000000001</v>
      </c>
      <c r="AH14" s="234">
        <f t="shared" ca="1" si="21"/>
        <v>0.76</v>
      </c>
      <c r="AI14" s="235">
        <f t="shared" ca="1" si="21"/>
        <v>0.93</v>
      </c>
      <c r="AJ14" s="231" t="str">
        <f t="shared" ca="1" si="22"/>
        <v>7:50a</v>
      </c>
      <c r="AK14" s="235">
        <f t="shared" ca="1" si="23"/>
        <v>0.7</v>
      </c>
      <c r="AL14" s="236" t="str">
        <f t="shared" ca="1" si="24"/>
        <v>12:00a</v>
      </c>
      <c r="AM14" s="237">
        <f t="shared" ca="1" si="24"/>
        <v>32.6</v>
      </c>
      <c r="AN14" s="232">
        <f t="shared" ca="1" si="24"/>
        <v>34</v>
      </c>
      <c r="AO14" s="231" t="str">
        <f t="shared" ca="1" si="24"/>
        <v>4:11p</v>
      </c>
      <c r="AP14" s="232">
        <f t="shared" ca="1" si="24"/>
        <v>18</v>
      </c>
      <c r="AQ14" s="236" t="str">
        <f t="shared" ca="1" si="24"/>
        <v>12:00a</v>
      </c>
      <c r="AR14" s="237">
        <f t="shared" ca="1" si="24"/>
        <v>39.1</v>
      </c>
      <c r="AS14" s="232">
        <f t="shared" ca="1" si="24"/>
        <v>41</v>
      </c>
      <c r="AT14" s="236" t="str">
        <f t="shared" ca="1" si="24"/>
        <v>4:16p</v>
      </c>
      <c r="AU14" s="162">
        <f t="shared" ca="1" si="24"/>
        <v>0</v>
      </c>
      <c r="AV14" s="164">
        <f t="shared" ca="1" si="25"/>
        <v>0</v>
      </c>
      <c r="AW14" s="164">
        <f t="shared" ca="1" si="25"/>
        <v>0</v>
      </c>
      <c r="AX14" s="164">
        <f t="shared" ca="1" si="25"/>
        <v>0</v>
      </c>
      <c r="AY14" s="164">
        <f t="shared" ca="1" si="25"/>
        <v>10</v>
      </c>
      <c r="AZ14" s="124" t="str">
        <f t="shared" ca="1" si="25"/>
        <v>12:11a</v>
      </c>
      <c r="BA14" s="238">
        <f t="shared" ca="1" si="25"/>
        <v>41</v>
      </c>
      <c r="BB14" s="238">
        <f t="shared" ca="1" si="25"/>
        <v>41</v>
      </c>
      <c r="BC14" s="238">
        <f t="shared" ca="1" si="25"/>
        <v>288</v>
      </c>
      <c r="BD14" s="233" t="str">
        <f t="shared" ca="1" si="25"/>
        <v>WNW</v>
      </c>
      <c r="BE14" s="237">
        <f t="shared" ca="1" si="25"/>
        <v>39.5</v>
      </c>
      <c r="BF14" s="232">
        <f t="shared" ca="1" si="26"/>
        <v>19</v>
      </c>
      <c r="BG14" s="124" t="str">
        <f t="shared" ca="1" si="26"/>
        <v>12:00a</v>
      </c>
      <c r="BH14" s="232">
        <f t="shared" ca="1" si="26"/>
        <v>3</v>
      </c>
      <c r="BI14" s="233">
        <f t="shared" ca="1" si="26"/>
        <v>-22</v>
      </c>
      <c r="BJ14" s="239">
        <f t="shared" ca="1" si="26"/>
        <v>12.41</v>
      </c>
      <c r="BK14" s="240">
        <f t="shared" ca="1" si="26"/>
        <v>1.49</v>
      </c>
      <c r="BL14" s="240">
        <f t="shared" ca="1" si="26"/>
        <v>0.16</v>
      </c>
      <c r="BM14" s="241">
        <f t="shared" ca="1" si="26"/>
        <v>0.16</v>
      </c>
      <c r="BN14" s="239">
        <f t="shared" ca="1" si="26"/>
        <v>0</v>
      </c>
      <c r="BO14" s="240">
        <f t="shared" ca="1" si="26"/>
        <v>0.14000000000000001</v>
      </c>
      <c r="BP14" s="124" t="str">
        <f t="shared" ca="1" si="26"/>
        <v>12:13p</v>
      </c>
      <c r="BQ14" s="240">
        <f t="shared" ca="1" si="26"/>
        <v>0</v>
      </c>
      <c r="BR14" s="240">
        <f t="shared" ca="1" si="26"/>
        <v>1</v>
      </c>
      <c r="BS14" s="241">
        <f t="shared" ca="1" si="26"/>
        <v>48</v>
      </c>
      <c r="BT14" s="168">
        <f t="shared" ca="1" si="26"/>
        <v>30.122</v>
      </c>
      <c r="BU14" s="232" t="str">
        <f t="shared" ca="1" si="27"/>
        <v>Falling Slowly</v>
      </c>
      <c r="BV14" s="242">
        <f t="shared" ca="1" si="26"/>
        <v>30.096</v>
      </c>
      <c r="BW14" s="231" t="str">
        <f t="shared" ca="1" si="28"/>
        <v>12:20a</v>
      </c>
      <c r="BX14" s="242">
        <f t="shared" ca="1" si="29"/>
        <v>30.151</v>
      </c>
      <c r="BY14" s="231" t="str">
        <f t="shared" ca="1" si="29"/>
        <v>1:00p</v>
      </c>
      <c r="BZ14" s="242">
        <f t="shared" ca="1" si="30"/>
        <v>29.460999999999999</v>
      </c>
      <c r="CA14" s="242">
        <f t="shared" ca="1" si="30"/>
        <v>30.359000000000002</v>
      </c>
      <c r="CB14" s="242">
        <f t="shared" ca="1" si="30"/>
        <v>29.106000000000002</v>
      </c>
      <c r="CC14" s="243">
        <f t="shared" ca="1" si="30"/>
        <v>30.934999999999999</v>
      </c>
    </row>
    <row r="15" spans="1:84" x14ac:dyDescent="0.35">
      <c r="A15" s="11" t="s">
        <v>258</v>
      </c>
      <c r="B15" s="50" t="str">
        <f t="shared" ca="1" si="6"/>
        <v>R1-1426</v>
      </c>
      <c r="C15" s="7" t="s">
        <v>213</v>
      </c>
      <c r="D15" s="15" t="str">
        <f t="shared" ca="1" si="7"/>
        <v>Morgan</v>
      </c>
      <c r="E15" s="51">
        <f>VALUE(LEFT('126'!$B$4,4))</f>
        <v>5068</v>
      </c>
      <c r="F15" s="110">
        <f t="shared" ca="1" si="8"/>
        <v>0</v>
      </c>
      <c r="G15" s="110">
        <f t="shared" ca="1" si="9"/>
        <v>0</v>
      </c>
      <c r="H15" s="110">
        <f t="shared" ca="1" si="10"/>
        <v>0</v>
      </c>
      <c r="I15" s="110">
        <f t="shared" ca="1" si="11"/>
        <v>0</v>
      </c>
      <c r="J15" s="110">
        <f t="shared" si="12"/>
        <v>0</v>
      </c>
      <c r="K15" s="110">
        <f t="shared" si="13"/>
        <v>0</v>
      </c>
      <c r="L15" s="110">
        <f t="shared" ca="1" si="31"/>
        <v>0</v>
      </c>
      <c r="M15" s="208">
        <f>'126'!$B$7</f>
        <v>44997</v>
      </c>
      <c r="N15" s="209">
        <f t="shared" ca="1" si="32"/>
        <v>0</v>
      </c>
      <c r="O15" s="210" t="str">
        <f>TEXT(CONCATENATE(LEFT('126'!$B$8,LEN('126'!$B$8)-1),IF(RIGHT('126'!$B$8,1)="p"," PM"," AM")), "[HH]:MM")</f>
        <v>16:56</v>
      </c>
      <c r="P15" s="209" t="str">
        <f t="shared" ca="1" si="14"/>
        <v>0:7</v>
      </c>
      <c r="Q15" s="211">
        <f t="shared" ca="1" si="33"/>
        <v>7</v>
      </c>
      <c r="R15" s="212">
        <f t="shared" ca="1" si="34"/>
        <v>0</v>
      </c>
      <c r="S15" s="213">
        <f>'126'!$B$11</f>
        <v>44997</v>
      </c>
      <c r="T15" s="209">
        <f t="shared" ca="1" si="35"/>
        <v>0</v>
      </c>
      <c r="U15" s="210" t="str">
        <f>TEXT(CONCATENATE(LEFT('126'!$B$12,LEN('126'!$B$12)-1),IF(RIGHT('126'!$B$12,1)="p"," PM"," AM")), "[HH]:MM")</f>
        <v>16:56</v>
      </c>
      <c r="V15" s="209" t="str">
        <f t="shared" ca="1" si="15"/>
        <v>0:7</v>
      </c>
      <c r="W15" s="211">
        <f t="shared" ca="1" si="16"/>
        <v>7</v>
      </c>
      <c r="X15" s="212">
        <f t="shared" ca="1" si="17"/>
        <v>3</v>
      </c>
      <c r="Y15" s="214">
        <f t="shared" ca="1" si="18"/>
        <v>38.6</v>
      </c>
      <c r="Z15" s="214">
        <f t="shared" ca="1" si="18"/>
        <v>38.700000000000003</v>
      </c>
      <c r="AA15" s="215" t="str">
        <f t="shared" ca="1" si="18"/>
        <v>4:53p</v>
      </c>
      <c r="AB15" s="214">
        <f t="shared" ca="1" si="19"/>
        <v>27.6</v>
      </c>
      <c r="AC15" s="215" t="str">
        <f t="shared" ca="1" si="19"/>
        <v>6:34a</v>
      </c>
      <c r="AD15" s="214">
        <f t="shared" ca="1" si="20"/>
        <v>52.4</v>
      </c>
      <c r="AE15" s="214">
        <f t="shared" ca="1" si="20"/>
        <v>10.5</v>
      </c>
      <c r="AF15" s="214">
        <f t="shared" ca="1" si="20"/>
        <v>52.4</v>
      </c>
      <c r="AG15" s="216">
        <f t="shared" ca="1" si="20"/>
        <v>-15.7</v>
      </c>
      <c r="AH15" s="217">
        <f t="shared" ca="1" si="21"/>
        <v>0.88</v>
      </c>
      <c r="AI15" s="218">
        <f t="shared" ca="1" si="21"/>
        <v>0.94</v>
      </c>
      <c r="AJ15" s="210" t="str">
        <f t="shared" ca="1" si="22"/>
        <v>9:27a</v>
      </c>
      <c r="AK15" s="218">
        <f t="shared" ca="1" si="23"/>
        <v>0.8</v>
      </c>
      <c r="AL15" s="219" t="str">
        <f t="shared" ca="1" si="24"/>
        <v>12:00a</v>
      </c>
      <c r="AM15" s="220">
        <f t="shared" ca="1" si="24"/>
        <v>35.4</v>
      </c>
      <c r="AN15" s="214">
        <f t="shared" ca="1" si="24"/>
        <v>36</v>
      </c>
      <c r="AO15" s="210" t="str">
        <f t="shared" ca="1" si="24"/>
        <v>4:50p</v>
      </c>
      <c r="AP15" s="214">
        <f t="shared" ca="1" si="24"/>
        <v>23</v>
      </c>
      <c r="AQ15" s="219" t="str">
        <f t="shared" ca="1" si="24"/>
        <v>12:00a</v>
      </c>
      <c r="AR15" s="220">
        <f t="shared" ca="1" si="24"/>
        <v>38.5</v>
      </c>
      <c r="AS15" s="214">
        <f t="shared" ca="1" si="24"/>
        <v>39</v>
      </c>
      <c r="AT15" s="219" t="str">
        <f t="shared" ca="1" si="24"/>
        <v>4:51p</v>
      </c>
      <c r="AU15" s="221">
        <f t="shared" ca="1" si="24"/>
        <v>0</v>
      </c>
      <c r="AV15" s="222">
        <f t="shared" ca="1" si="25"/>
        <v>0</v>
      </c>
      <c r="AW15" s="222">
        <f t="shared" ca="1" si="25"/>
        <v>0</v>
      </c>
      <c r="AX15" s="222">
        <f t="shared" ca="1" si="25"/>
        <v>0</v>
      </c>
      <c r="AY15" s="222">
        <f t="shared" ca="1" si="25"/>
        <v>11</v>
      </c>
      <c r="AZ15" s="215" t="str">
        <f t="shared" ca="1" si="25"/>
        <v>11:21a</v>
      </c>
      <c r="BA15" s="223">
        <f t="shared" ca="1" si="25"/>
        <v>32</v>
      </c>
      <c r="BB15" s="223">
        <f t="shared" ca="1" si="25"/>
        <v>32</v>
      </c>
      <c r="BC15" s="223">
        <f t="shared" ca="1" si="25"/>
        <v>226</v>
      </c>
      <c r="BD15" s="216" t="str">
        <f t="shared" ca="1" si="25"/>
        <v>SW</v>
      </c>
      <c r="BE15" s="220">
        <f t="shared" ca="1" si="25"/>
        <v>38.6</v>
      </c>
      <c r="BF15" s="214">
        <f t="shared" ca="1" si="26"/>
        <v>25</v>
      </c>
      <c r="BG15" s="215" t="str">
        <f t="shared" ca="1" si="26"/>
        <v>4:22a</v>
      </c>
      <c r="BH15" s="214">
        <f t="shared" ca="1" si="26"/>
        <v>10</v>
      </c>
      <c r="BI15" s="216">
        <f t="shared" ca="1" si="26"/>
        <v>-17</v>
      </c>
      <c r="BJ15" s="224">
        <f t="shared" ca="1" si="26"/>
        <v>8.68</v>
      </c>
      <c r="BK15" s="225">
        <f t="shared" ca="1" si="26"/>
        <v>0.78</v>
      </c>
      <c r="BL15" s="225">
        <f t="shared" ca="1" si="26"/>
        <v>7.0000000000000007E-2</v>
      </c>
      <c r="BM15" s="226">
        <f t="shared" ca="1" si="26"/>
        <v>7.0000000000000007E-2</v>
      </c>
      <c r="BN15" s="224">
        <f t="shared" ca="1" si="26"/>
        <v>0</v>
      </c>
      <c r="BO15" s="225">
        <f t="shared" ca="1" si="26"/>
        <v>7.0000000000000007E-2</v>
      </c>
      <c r="BP15" s="215" t="str">
        <f t="shared" ca="1" si="26"/>
        <v>11:27a</v>
      </c>
      <c r="BQ15" s="225">
        <f t="shared" ca="1" si="26"/>
        <v>0</v>
      </c>
      <c r="BR15" s="225">
        <f t="shared" ca="1" si="26"/>
        <v>1.1000000000000001</v>
      </c>
      <c r="BS15" s="226">
        <f t="shared" ca="1" si="26"/>
        <v>1.1000000000000001</v>
      </c>
      <c r="BT15" s="227">
        <f t="shared" ca="1" si="26"/>
        <v>30.126999999999999</v>
      </c>
      <c r="BU15" s="214" t="str">
        <f t="shared" ca="1" si="27"/>
        <v>Steady</v>
      </c>
      <c r="BV15" s="228">
        <f t="shared" ca="1" si="26"/>
        <v>30.100999999999999</v>
      </c>
      <c r="BW15" s="210" t="str">
        <f t="shared" ca="1" si="28"/>
        <v>12:00a</v>
      </c>
      <c r="BX15" s="228">
        <f t="shared" ca="1" si="29"/>
        <v>30.146999999999998</v>
      </c>
      <c r="BY15" s="210" t="str">
        <f t="shared" ca="1" si="29"/>
        <v>1:04p</v>
      </c>
      <c r="BZ15" s="228">
        <f t="shared" ca="1" si="30"/>
        <v>29.512</v>
      </c>
      <c r="CA15" s="228">
        <f t="shared" ca="1" si="30"/>
        <v>30.361000000000001</v>
      </c>
      <c r="CB15" s="228">
        <f t="shared" ca="1" si="30"/>
        <v>29.094000000000001</v>
      </c>
      <c r="CC15" s="229">
        <f t="shared" ca="1" si="30"/>
        <v>30.95</v>
      </c>
    </row>
    <row r="16" spans="1:84" x14ac:dyDescent="0.35">
      <c r="A16" s="11" t="s">
        <v>259</v>
      </c>
      <c r="B16" s="52" t="str">
        <f t="shared" ca="1" si="6"/>
        <v>R1-1427</v>
      </c>
      <c r="C16" s="8" t="s">
        <v>214</v>
      </c>
      <c r="D16" s="16" t="str">
        <f t="shared" ca="1" si="7"/>
        <v>Centerville</v>
      </c>
      <c r="E16" s="53">
        <f>VALUE(LEFT('127'!$B$4,4))</f>
        <v>4215</v>
      </c>
      <c r="F16" s="109">
        <f t="shared" ca="1" si="8"/>
        <v>0</v>
      </c>
      <c r="G16" s="109">
        <f t="shared" ca="1" si="9"/>
        <v>0</v>
      </c>
      <c r="H16" s="109">
        <f t="shared" ca="1" si="10"/>
        <v>0</v>
      </c>
      <c r="I16" s="109">
        <f t="shared" ca="1" si="11"/>
        <v>0</v>
      </c>
      <c r="J16" s="109">
        <f t="shared" si="12"/>
        <v>0</v>
      </c>
      <c r="K16" s="109">
        <f t="shared" si="13"/>
        <v>0</v>
      </c>
      <c r="L16" s="109">
        <f t="shared" ca="1" si="31"/>
        <v>0</v>
      </c>
      <c r="M16" s="191">
        <f>'127'!$B$7</f>
        <v>44997</v>
      </c>
      <c r="N16" s="230">
        <f t="shared" ca="1" si="32"/>
        <v>0</v>
      </c>
      <c r="O16" s="231" t="str">
        <f>TEXT(CONCATENATE(LEFT('127'!$B$8,LEN('127'!$B$8)-1),IF(RIGHT('127'!$B$8,1)="p"," PM"," AM")), "[HH]:MM")</f>
        <v>16:56</v>
      </c>
      <c r="P16" s="230" t="str">
        <f t="shared" ca="1" si="14"/>
        <v>0:7</v>
      </c>
      <c r="Q16" s="192">
        <f t="shared" ca="1" si="33"/>
        <v>7</v>
      </c>
      <c r="R16" s="155">
        <f t="shared" ca="1" si="34"/>
        <v>0</v>
      </c>
      <c r="S16" s="194">
        <f>'127'!$B$11</f>
        <v>44997</v>
      </c>
      <c r="T16" s="230">
        <f t="shared" ca="1" si="35"/>
        <v>0</v>
      </c>
      <c r="U16" s="231" t="str">
        <f>TEXT(CONCATENATE(LEFT('127'!$B$12,LEN('127'!$B$12)-1),IF(RIGHT('127'!$B$12,1)="p"," PM"," AM")), "[HH]:MM")</f>
        <v>16:56</v>
      </c>
      <c r="V16" s="230" t="str">
        <f t="shared" ca="1" si="15"/>
        <v>0:7</v>
      </c>
      <c r="W16" s="192">
        <f t="shared" ca="1" si="16"/>
        <v>7</v>
      </c>
      <c r="X16" s="155">
        <f t="shared" ca="1" si="17"/>
        <v>3</v>
      </c>
      <c r="Y16" s="232">
        <f t="shared" ca="1" si="18"/>
        <v>44.5</v>
      </c>
      <c r="Z16" s="232">
        <f t="shared" ca="1" si="18"/>
        <v>44.6</v>
      </c>
      <c r="AA16" s="124" t="str">
        <f t="shared" ca="1" si="18"/>
        <v>4:31p</v>
      </c>
      <c r="AB16" s="232">
        <f t="shared" ca="1" si="19"/>
        <v>33.9</v>
      </c>
      <c r="AC16" s="124" t="str">
        <f t="shared" ca="1" si="19"/>
        <v>8:41a</v>
      </c>
      <c r="AD16" s="232">
        <f t="shared" ca="1" si="20"/>
        <v>56</v>
      </c>
      <c r="AE16" s="232">
        <f t="shared" ca="1" si="20"/>
        <v>25.2</v>
      </c>
      <c r="AF16" s="232">
        <f t="shared" ca="1" si="20"/>
        <v>56</v>
      </c>
      <c r="AG16" s="233">
        <f t="shared" ca="1" si="20"/>
        <v>6.9</v>
      </c>
      <c r="AH16" s="234">
        <f t="shared" ca="1" si="21"/>
        <v>0.82</v>
      </c>
      <c r="AI16" s="235">
        <f t="shared" ca="1" si="21"/>
        <v>0.93</v>
      </c>
      <c r="AJ16" s="231" t="str">
        <f t="shared" ca="1" si="22"/>
        <v>10:49a</v>
      </c>
      <c r="AK16" s="235">
        <f t="shared" ca="1" si="23"/>
        <v>0.76</v>
      </c>
      <c r="AL16" s="236" t="str">
        <f t="shared" ca="1" si="24"/>
        <v>12:00a</v>
      </c>
      <c r="AM16" s="237">
        <f t="shared" ca="1" si="24"/>
        <v>39.299999999999997</v>
      </c>
      <c r="AN16" s="232">
        <f t="shared" ca="1" si="24"/>
        <v>41</v>
      </c>
      <c r="AO16" s="231" t="str">
        <f t="shared" ca="1" si="24"/>
        <v>3:52p</v>
      </c>
      <c r="AP16" s="232">
        <f t="shared" ca="1" si="24"/>
        <v>31</v>
      </c>
      <c r="AQ16" s="236" t="str">
        <f t="shared" ca="1" si="24"/>
        <v>12:00a</v>
      </c>
      <c r="AR16" s="237">
        <f t="shared" ca="1" si="24"/>
        <v>44.3</v>
      </c>
      <c r="AS16" s="232">
        <f t="shared" ca="1" si="24"/>
        <v>45</v>
      </c>
      <c r="AT16" s="236" t="str">
        <f t="shared" ca="1" si="24"/>
        <v>4:30p</v>
      </c>
      <c r="AU16" s="162">
        <f t="shared" ca="1" si="24"/>
        <v>2.1</v>
      </c>
      <c r="AV16" s="164">
        <f t="shared" ca="1" si="25"/>
        <v>2.5</v>
      </c>
      <c r="AW16" s="164">
        <f t="shared" ca="1" si="25"/>
        <v>3</v>
      </c>
      <c r="AX16" s="164">
        <f t="shared" ca="1" si="25"/>
        <v>3</v>
      </c>
      <c r="AY16" s="164">
        <f t="shared" ca="1" si="25"/>
        <v>9</v>
      </c>
      <c r="AZ16" s="124" t="str">
        <f t="shared" ca="1" si="25"/>
        <v>4:01p</v>
      </c>
      <c r="BA16" s="238">
        <f t="shared" ca="1" si="25"/>
        <v>49</v>
      </c>
      <c r="BB16" s="238">
        <f t="shared" ca="1" si="25"/>
        <v>49</v>
      </c>
      <c r="BC16" s="238">
        <f t="shared" ca="1" si="25"/>
        <v>302</v>
      </c>
      <c r="BD16" s="233" t="str">
        <f t="shared" ca="1" si="25"/>
        <v>WNW</v>
      </c>
      <c r="BE16" s="237">
        <f t="shared" ca="1" si="25"/>
        <v>43.5</v>
      </c>
      <c r="BF16" s="232">
        <f t="shared" ca="1" si="26"/>
        <v>32</v>
      </c>
      <c r="BG16" s="124" t="str">
        <f t="shared" ca="1" si="26"/>
        <v>9:02a</v>
      </c>
      <c r="BH16" s="232">
        <f t="shared" ca="1" si="26"/>
        <v>19</v>
      </c>
      <c r="BI16" s="233">
        <f t="shared" ca="1" si="26"/>
        <v>3</v>
      </c>
      <c r="BJ16" s="239">
        <f t="shared" ca="1" si="26"/>
        <v>9.4</v>
      </c>
      <c r="BK16" s="240">
        <f t="shared" ca="1" si="26"/>
        <v>0.84</v>
      </c>
      <c r="BL16" s="240">
        <f t="shared" ca="1" si="26"/>
        <v>0.11</v>
      </c>
      <c r="BM16" s="241">
        <f t="shared" ca="1" si="26"/>
        <v>0.1</v>
      </c>
      <c r="BN16" s="239">
        <f t="shared" ca="1" si="26"/>
        <v>0</v>
      </c>
      <c r="BO16" s="240">
        <f t="shared" ca="1" si="26"/>
        <v>0.04</v>
      </c>
      <c r="BP16" s="124" t="str">
        <f t="shared" ca="1" si="26"/>
        <v>9:08a</v>
      </c>
      <c r="BQ16" s="240">
        <f t="shared" ca="1" si="26"/>
        <v>0</v>
      </c>
      <c r="BR16" s="240">
        <f t="shared" ca="1" si="26"/>
        <v>1.68</v>
      </c>
      <c r="BS16" s="241">
        <f t="shared" ca="1" si="26"/>
        <v>1.68</v>
      </c>
      <c r="BT16" s="168">
        <f t="shared" ca="1" si="26"/>
        <v>30.044</v>
      </c>
      <c r="BU16" s="232" t="str">
        <f t="shared" ca="1" si="27"/>
        <v>Falling Slowly</v>
      </c>
      <c r="BV16" s="242">
        <f t="shared" ca="1" si="26"/>
        <v>29.981000000000002</v>
      </c>
      <c r="BW16" s="231" t="str">
        <f t="shared" ca="1" si="28"/>
        <v>5:00a</v>
      </c>
      <c r="BX16" s="242">
        <f t="shared" ca="1" si="29"/>
        <v>30.068999999999999</v>
      </c>
      <c r="BY16" s="231" t="str">
        <f t="shared" ca="1" si="29"/>
        <v>1:07p</v>
      </c>
      <c r="BZ16" s="242">
        <f t="shared" ca="1" si="30"/>
        <v>29.465</v>
      </c>
      <c r="CA16" s="242">
        <f t="shared" ca="1" si="30"/>
        <v>30.292999999999999</v>
      </c>
      <c r="CB16" s="242">
        <f t="shared" ca="1" si="30"/>
        <v>29.09</v>
      </c>
      <c r="CC16" s="243">
        <f t="shared" ca="1" si="30"/>
        <v>30.725000000000001</v>
      </c>
    </row>
    <row r="17" spans="1:81" x14ac:dyDescent="0.35">
      <c r="A17" s="11" t="s">
        <v>260</v>
      </c>
      <c r="B17" s="50" t="str">
        <f t="shared" ca="1" si="6"/>
        <v>R1-1431</v>
      </c>
      <c r="C17" s="7" t="s">
        <v>215</v>
      </c>
      <c r="D17" s="15" t="str">
        <f t="shared" ca="1" si="7"/>
        <v>Snowville</v>
      </c>
      <c r="E17" s="51">
        <f>VALUE(LEFT('131'!$B$4,4))</f>
        <v>4567</v>
      </c>
      <c r="F17" s="110">
        <f t="shared" ca="1" si="8"/>
        <v>0</v>
      </c>
      <c r="G17" s="110">
        <f t="shared" ca="1" si="9"/>
        <v>0</v>
      </c>
      <c r="H17" s="110">
        <f t="shared" ca="1" si="10"/>
        <v>0</v>
      </c>
      <c r="I17" s="110">
        <f t="shared" ca="1" si="11"/>
        <v>1</v>
      </c>
      <c r="J17" s="110">
        <f t="shared" si="12"/>
        <v>0</v>
      </c>
      <c r="K17" s="110">
        <f t="shared" si="13"/>
        <v>1</v>
      </c>
      <c r="L17" s="110">
        <f t="shared" ca="1" si="31"/>
        <v>0</v>
      </c>
      <c r="M17" s="208">
        <f>'131'!$B$7</f>
        <v>44997</v>
      </c>
      <c r="N17" s="209">
        <f t="shared" ca="1" si="32"/>
        <v>0</v>
      </c>
      <c r="O17" s="210" t="str">
        <f>TEXT(CONCATENATE(LEFT('131'!$B$8,LEN('131'!$B$8)-1),IF(RIGHT('131'!$B$8,1)="p"," PM"," AM")), "[HH]:MM")</f>
        <v>16:56</v>
      </c>
      <c r="P17" s="209" t="str">
        <f t="shared" ca="1" si="14"/>
        <v>0:7</v>
      </c>
      <c r="Q17" s="211">
        <f t="shared" ca="1" si="33"/>
        <v>7</v>
      </c>
      <c r="R17" s="212">
        <f t="shared" ca="1" si="34"/>
        <v>0</v>
      </c>
      <c r="S17" s="213">
        <f>'131'!$B$11</f>
        <v>44997</v>
      </c>
      <c r="T17" s="209">
        <f t="shared" ca="1" si="35"/>
        <v>0</v>
      </c>
      <c r="U17" s="210" t="str">
        <f>TEXT(CONCATENATE(LEFT('131'!$B$12,LEN('131'!$B$12)-1),IF(RIGHT('131'!$B$12,1)="p"," PM"," AM")), "[HH]:MM")</f>
        <v>16:14</v>
      </c>
      <c r="V17" s="209" t="str">
        <f t="shared" ca="1" si="15"/>
        <v>0:49</v>
      </c>
      <c r="W17" s="211">
        <f t="shared" ca="1" si="16"/>
        <v>48.999999999999993</v>
      </c>
      <c r="X17" s="212">
        <f t="shared" ca="1" si="17"/>
        <v>44.999999999999993</v>
      </c>
      <c r="Y17" s="214">
        <f t="shared" ca="1" si="18"/>
        <v>38.1</v>
      </c>
      <c r="Z17" s="214">
        <f t="shared" ca="1" si="18"/>
        <v>39.4</v>
      </c>
      <c r="AA17" s="215" t="str">
        <f t="shared" ca="1" si="18"/>
        <v>3:00p</v>
      </c>
      <c r="AB17" s="214">
        <f t="shared" ca="1" si="19"/>
        <v>24.7</v>
      </c>
      <c r="AC17" s="215" t="str">
        <f t="shared" ca="1" si="19"/>
        <v>12:25a</v>
      </c>
      <c r="AD17" s="214">
        <f t="shared" ca="1" si="20"/>
        <v>48.7</v>
      </c>
      <c r="AE17" s="214">
        <f t="shared" ca="1" si="20"/>
        <v>-1.6</v>
      </c>
      <c r="AF17" s="214">
        <f t="shared" ca="1" si="20"/>
        <v>48.7</v>
      </c>
      <c r="AG17" s="216">
        <f t="shared" ca="1" si="20"/>
        <v>-13.1</v>
      </c>
      <c r="AH17" s="217">
        <f t="shared" ref="AH17:AK25" ca="1" si="36">INDIRECT(INDIRECT("$A"&amp;ROW())&amp;"!"&amp;AH$7)/100</f>
        <v>0.81</v>
      </c>
      <c r="AI17" s="218">
        <f t="shared" ca="1" si="36"/>
        <v>0.89</v>
      </c>
      <c r="AJ17" s="210" t="str">
        <f t="shared" ca="1" si="22"/>
        <v>8:25a</v>
      </c>
      <c r="AK17" s="218">
        <f t="shared" ca="1" si="36"/>
        <v>0.76</v>
      </c>
      <c r="AL17" s="219" t="str">
        <f t="shared" ca="1" si="24"/>
        <v>12:03a</v>
      </c>
      <c r="AM17" s="220">
        <f t="shared" ca="1" si="24"/>
        <v>32.799999999999997</v>
      </c>
      <c r="AN17" s="214">
        <f t="shared" ca="1" si="24"/>
        <v>33</v>
      </c>
      <c r="AO17" s="210" t="str">
        <f t="shared" ca="1" si="24"/>
        <v>2:37p</v>
      </c>
      <c r="AP17" s="214">
        <f t="shared" ca="1" si="24"/>
        <v>18</v>
      </c>
      <c r="AQ17" s="219" t="str">
        <f t="shared" ca="1" si="24"/>
        <v>12:17a</v>
      </c>
      <c r="AR17" s="220">
        <f t="shared" ca="1" si="24"/>
        <v>37.799999999999997</v>
      </c>
      <c r="AS17" s="214">
        <f t="shared" ca="1" si="24"/>
        <v>39</v>
      </c>
      <c r="AT17" s="219" t="str">
        <f t="shared" ca="1" si="24"/>
        <v>2:43p</v>
      </c>
      <c r="AU17" s="221">
        <f t="shared" ca="1" si="24"/>
        <v>1.5</v>
      </c>
      <c r="AV17" s="222">
        <f t="shared" ca="1" si="25"/>
        <v>1.9</v>
      </c>
      <c r="AW17" s="222">
        <f t="shared" ca="1" si="25"/>
        <v>2</v>
      </c>
      <c r="AX17" s="222">
        <f t="shared" ca="1" si="25"/>
        <v>2</v>
      </c>
      <c r="AY17" s="222">
        <f t="shared" ca="1" si="25"/>
        <v>8</v>
      </c>
      <c r="AZ17" s="215" t="str">
        <f t="shared" ca="1" si="25"/>
        <v>1:44a</v>
      </c>
      <c r="BA17" s="223">
        <f t="shared" ca="1" si="25"/>
        <v>38</v>
      </c>
      <c r="BB17" s="223">
        <f t="shared" ca="1" si="25"/>
        <v>38</v>
      </c>
      <c r="BC17" s="223">
        <f t="shared" ca="1" si="25"/>
        <v>75</v>
      </c>
      <c r="BD17" s="216" t="str">
        <f t="shared" ca="1" si="25"/>
        <v>ENE</v>
      </c>
      <c r="BE17" s="220">
        <f t="shared" ca="1" si="25"/>
        <v>37.700000000000003</v>
      </c>
      <c r="BF17" s="214">
        <f t="shared" ca="1" si="26"/>
        <v>21</v>
      </c>
      <c r="BG17" s="215" t="str">
        <f t="shared" ca="1" si="26"/>
        <v>1:45a</v>
      </c>
      <c r="BH17" s="214">
        <f t="shared" ca="1" si="26"/>
        <v>-10</v>
      </c>
      <c r="BI17" s="216">
        <f t="shared" ca="1" si="26"/>
        <v>-20</v>
      </c>
      <c r="BJ17" s="224">
        <f t="shared" ca="1" si="26"/>
        <v>5.23</v>
      </c>
      <c r="BK17" s="225">
        <f t="shared" ca="1" si="26"/>
        <v>0.36</v>
      </c>
      <c r="BL17" s="225">
        <f t="shared" ca="1" si="26"/>
        <v>0.01</v>
      </c>
      <c r="BM17" s="226">
        <f t="shared" ca="1" si="26"/>
        <v>0</v>
      </c>
      <c r="BN17" s="224">
        <f t="shared" ca="1" si="26"/>
        <v>0</v>
      </c>
      <c r="BO17" s="225">
        <f t="shared" ca="1" si="26"/>
        <v>0.01</v>
      </c>
      <c r="BP17" s="215" t="str">
        <f t="shared" ca="1" si="26"/>
        <v>11:00a</v>
      </c>
      <c r="BQ17" s="225">
        <f t="shared" ca="1" si="26"/>
        <v>0</v>
      </c>
      <c r="BR17" s="225">
        <f t="shared" ca="1" si="26"/>
        <v>1.24</v>
      </c>
      <c r="BS17" s="226">
        <f t="shared" ca="1" si="26"/>
        <v>1.24</v>
      </c>
      <c r="BT17" s="227">
        <f t="shared" ca="1" si="26"/>
        <v>30.125</v>
      </c>
      <c r="BU17" s="214" t="str">
        <f t="shared" ca="1" si="27"/>
        <v>Steady</v>
      </c>
      <c r="BV17" s="228">
        <f t="shared" ca="1" si="26"/>
        <v>30.087</v>
      </c>
      <c r="BW17" s="210" t="str">
        <f t="shared" ca="1" si="28"/>
        <v>4:28a</v>
      </c>
      <c r="BX17" s="228">
        <f t="shared" ca="1" si="29"/>
        <v>30.143000000000001</v>
      </c>
      <c r="BY17" s="210" t="str">
        <f t="shared" ca="1" si="29"/>
        <v>1:09p</v>
      </c>
      <c r="BZ17" s="228">
        <f t="shared" ca="1" si="30"/>
        <v>29.495000000000001</v>
      </c>
      <c r="CA17" s="228">
        <f t="shared" ca="1" si="30"/>
        <v>30.370999999999999</v>
      </c>
      <c r="CB17" s="228">
        <f t="shared" ca="1" si="30"/>
        <v>29.204000000000001</v>
      </c>
      <c r="CC17" s="229">
        <f t="shared" ca="1" si="30"/>
        <v>30.881</v>
      </c>
    </row>
    <row r="18" spans="1:81" x14ac:dyDescent="0.35">
      <c r="A18" s="11" t="s">
        <v>261</v>
      </c>
      <c r="B18" s="52" t="str">
        <f t="shared" ca="1" si="6"/>
        <v>R1-1431A</v>
      </c>
      <c r="C18" s="8" t="s">
        <v>218</v>
      </c>
      <c r="D18" s="16" t="str">
        <f t="shared" ca="1" si="7"/>
        <v>Park Valley</v>
      </c>
      <c r="E18" s="53">
        <f>VALUE(LEFT('131A'!$B$4,4))</f>
        <v>5535</v>
      </c>
      <c r="F18" s="109">
        <f t="shared" ca="1" si="8"/>
        <v>0</v>
      </c>
      <c r="G18" s="109">
        <f t="shared" ca="1" si="9"/>
        <v>0</v>
      </c>
      <c r="H18" s="109">
        <f t="shared" ca="1" si="10"/>
        <v>0</v>
      </c>
      <c r="I18" s="109">
        <f t="shared" ca="1" si="11"/>
        <v>0</v>
      </c>
      <c r="J18" s="109">
        <f t="shared" si="12"/>
        <v>0</v>
      </c>
      <c r="K18" s="109">
        <f t="shared" si="13"/>
        <v>0</v>
      </c>
      <c r="L18" s="109">
        <f t="shared" ca="1" si="31"/>
        <v>0</v>
      </c>
      <c r="M18" s="191">
        <f>'131A'!$B$7</f>
        <v>44997</v>
      </c>
      <c r="N18" s="230">
        <f t="shared" ca="1" si="32"/>
        <v>0</v>
      </c>
      <c r="O18" s="231" t="str">
        <f>TEXT(CONCATENATE(LEFT('131A'!$B$8,LEN('131A'!$B$8)-1),IF(RIGHT('131A'!$B$8,1)="p"," PM"," AM")), "[HH]:MM")</f>
        <v>16:56</v>
      </c>
      <c r="P18" s="230" t="str">
        <f t="shared" ca="1" si="14"/>
        <v>0:7</v>
      </c>
      <c r="Q18" s="192">
        <f t="shared" ca="1" si="33"/>
        <v>7</v>
      </c>
      <c r="R18" s="155">
        <f t="shared" ca="1" si="34"/>
        <v>0</v>
      </c>
      <c r="S18" s="194">
        <f>'131A'!$B$11</f>
        <v>44997</v>
      </c>
      <c r="T18" s="230">
        <f t="shared" ca="1" si="35"/>
        <v>0</v>
      </c>
      <c r="U18" s="231" t="str">
        <f>TEXT(CONCATENATE(LEFT('131A'!$B$12,LEN('131A'!$B$12)-1),IF(RIGHT('131A'!$B$12,1)="p"," PM"," AM")), "[HH]:MM")</f>
        <v>16:56</v>
      </c>
      <c r="V18" s="230" t="str">
        <f t="shared" ca="1" si="15"/>
        <v>0:7</v>
      </c>
      <c r="W18" s="192">
        <f t="shared" ca="1" si="16"/>
        <v>7</v>
      </c>
      <c r="X18" s="155">
        <f t="shared" ca="1" si="17"/>
        <v>3</v>
      </c>
      <c r="Y18" s="232">
        <f t="shared" ca="1" si="18"/>
        <v>35.5</v>
      </c>
      <c r="Z18" s="232">
        <f t="shared" ca="1" si="18"/>
        <v>38.6</v>
      </c>
      <c r="AA18" s="124" t="str">
        <f t="shared" ca="1" si="18"/>
        <v>2:33p</v>
      </c>
      <c r="AB18" s="232">
        <f t="shared" ca="1" si="19"/>
        <v>27.4</v>
      </c>
      <c r="AC18" s="124" t="str">
        <f t="shared" ca="1" si="19"/>
        <v>6:05a</v>
      </c>
      <c r="AD18" s="232">
        <f t="shared" ca="1" si="20"/>
        <v>41.4</v>
      </c>
      <c r="AE18" s="232">
        <f t="shared" ca="1" si="20"/>
        <v>5.9</v>
      </c>
      <c r="AF18" s="232">
        <f t="shared" ca="1" si="20"/>
        <v>43.7</v>
      </c>
      <c r="AG18" s="233">
        <f t="shared" ca="1" si="20"/>
        <v>-7.4</v>
      </c>
      <c r="AH18" s="234">
        <f t="shared" ca="1" si="36"/>
        <v>0.84</v>
      </c>
      <c r="AI18" s="235">
        <f t="shared" ca="1" si="36"/>
        <v>0.94</v>
      </c>
      <c r="AJ18" s="231" t="str">
        <f t="shared" ca="1" si="22"/>
        <v>6:17a</v>
      </c>
      <c r="AK18" s="235">
        <f t="shared" ca="1" si="36"/>
        <v>0.75</v>
      </c>
      <c r="AL18" s="236" t="str">
        <f t="shared" ca="1" si="24"/>
        <v>2:29p</v>
      </c>
      <c r="AM18" s="237">
        <f t="shared" ca="1" si="24"/>
        <v>31.1</v>
      </c>
      <c r="AN18" s="232">
        <f t="shared" ca="1" si="24"/>
        <v>32</v>
      </c>
      <c r="AO18" s="231" t="str">
        <f t="shared" ca="1" si="24"/>
        <v>2:27p</v>
      </c>
      <c r="AP18" s="232">
        <f t="shared" ca="1" si="24"/>
        <v>26</v>
      </c>
      <c r="AQ18" s="236" t="str">
        <f t="shared" ca="1" si="24"/>
        <v>12:00a</v>
      </c>
      <c r="AR18" s="237">
        <f t="shared" ca="1" si="24"/>
        <v>35.299999999999997</v>
      </c>
      <c r="AS18" s="232">
        <f t="shared" ca="1" si="24"/>
        <v>38</v>
      </c>
      <c r="AT18" s="236" t="str">
        <f t="shared" ca="1" si="24"/>
        <v>2:24p</v>
      </c>
      <c r="AU18" s="162">
        <f t="shared" ca="1" si="24"/>
        <v>1.4</v>
      </c>
      <c r="AV18" s="164">
        <f t="shared" ca="1" si="25"/>
        <v>1.4</v>
      </c>
      <c r="AW18" s="164">
        <f t="shared" ca="1" si="25"/>
        <v>2</v>
      </c>
      <c r="AX18" s="164">
        <f t="shared" ca="1" si="25"/>
        <v>2</v>
      </c>
      <c r="AY18" s="164">
        <f t="shared" ca="1" si="25"/>
        <v>9</v>
      </c>
      <c r="AZ18" s="124" t="str">
        <f t="shared" ca="1" si="25"/>
        <v>12:58a</v>
      </c>
      <c r="BA18" s="238">
        <f t="shared" ca="1" si="25"/>
        <v>40</v>
      </c>
      <c r="BB18" s="238">
        <f t="shared" ca="1" si="25"/>
        <v>53</v>
      </c>
      <c r="BC18" s="238">
        <f t="shared" ca="1" si="25"/>
        <v>111</v>
      </c>
      <c r="BD18" s="233" t="str">
        <f t="shared" ca="1" si="25"/>
        <v>ESE</v>
      </c>
      <c r="BE18" s="237">
        <f t="shared" ca="1" si="25"/>
        <v>34.799999999999997</v>
      </c>
      <c r="BF18" s="232">
        <f t="shared" ca="1" si="26"/>
        <v>23</v>
      </c>
      <c r="BG18" s="124" t="str">
        <f t="shared" ca="1" si="26"/>
        <v>1:00a</v>
      </c>
      <c r="BH18" s="232">
        <f t="shared" ca="1" si="26"/>
        <v>-8</v>
      </c>
      <c r="BI18" s="233">
        <f t="shared" ca="1" si="26"/>
        <v>-20</v>
      </c>
      <c r="BJ18" s="239">
        <f t="shared" ca="1" si="26"/>
        <v>4.32</v>
      </c>
      <c r="BK18" s="240">
        <f t="shared" ca="1" si="26"/>
        <v>0.34</v>
      </c>
      <c r="BL18" s="240">
        <f t="shared" ca="1" si="26"/>
        <v>0.06</v>
      </c>
      <c r="BM18" s="241">
        <f t="shared" ca="1" si="26"/>
        <v>0.06</v>
      </c>
      <c r="BN18" s="239">
        <f t="shared" ca="1" si="26"/>
        <v>0</v>
      </c>
      <c r="BO18" s="240">
        <f t="shared" ca="1" si="26"/>
        <v>0.1</v>
      </c>
      <c r="BP18" s="124" t="str">
        <f t="shared" ca="1" si="26"/>
        <v>10:26a</v>
      </c>
      <c r="BQ18" s="240">
        <f t="shared" ca="1" si="26"/>
        <v>0</v>
      </c>
      <c r="BR18" s="240">
        <f t="shared" ca="1" si="26"/>
        <v>0.43</v>
      </c>
      <c r="BS18" s="241">
        <f t="shared" ca="1" si="26"/>
        <v>0.45</v>
      </c>
      <c r="BT18" s="168">
        <f t="shared" ca="1" si="26"/>
        <v>30.081</v>
      </c>
      <c r="BU18" s="232" t="str">
        <f t="shared" ca="1" si="27"/>
        <v>Falling Slowly</v>
      </c>
      <c r="BV18" s="242">
        <f t="shared" ca="1" si="26"/>
        <v>30.036999999999999</v>
      </c>
      <c r="BW18" s="231" t="str">
        <f t="shared" ca="1" si="28"/>
        <v>5:14a</v>
      </c>
      <c r="BX18" s="242">
        <f t="shared" ca="1" si="29"/>
        <v>30.102</v>
      </c>
      <c r="BY18" s="231" t="str">
        <f t="shared" ca="1" si="29"/>
        <v>1:41p</v>
      </c>
      <c r="BZ18" s="242">
        <f t="shared" ca="1" si="30"/>
        <v>29.52</v>
      </c>
      <c r="CA18" s="242">
        <f t="shared" ca="1" si="30"/>
        <v>30.341000000000001</v>
      </c>
      <c r="CB18" s="242">
        <f t="shared" ca="1" si="30"/>
        <v>29.143999999999998</v>
      </c>
      <c r="CC18" s="243">
        <f t="shared" ca="1" si="30"/>
        <v>30.800999999999998</v>
      </c>
    </row>
    <row r="19" spans="1:81" x14ac:dyDescent="0.35">
      <c r="A19" s="11" t="s">
        <v>262</v>
      </c>
      <c r="B19" s="50" t="str">
        <f t="shared" ca="1" si="6"/>
        <v>R1-1432</v>
      </c>
      <c r="C19" s="7" t="s">
        <v>216</v>
      </c>
      <c r="D19" s="15" t="str">
        <f t="shared" ca="1" si="7"/>
        <v>Bothwell</v>
      </c>
      <c r="E19" s="51">
        <f>VALUE(LEFT('132'!$B$4,4))</f>
        <v>4470</v>
      </c>
      <c r="F19" s="110">
        <f t="shared" ca="1" si="8"/>
        <v>0</v>
      </c>
      <c r="G19" s="110">
        <f t="shared" ca="1" si="9"/>
        <v>0</v>
      </c>
      <c r="H19" s="110">
        <f t="shared" ca="1" si="10"/>
        <v>0</v>
      </c>
      <c r="I19" s="110">
        <f t="shared" ca="1" si="11"/>
        <v>0</v>
      </c>
      <c r="J19" s="110">
        <f t="shared" si="12"/>
        <v>0</v>
      </c>
      <c r="K19" s="110">
        <f t="shared" si="13"/>
        <v>0</v>
      </c>
      <c r="L19" s="110">
        <f t="shared" ca="1" si="31"/>
        <v>0</v>
      </c>
      <c r="M19" s="208">
        <f>'132'!$B$7</f>
        <v>44997</v>
      </c>
      <c r="N19" s="209">
        <f t="shared" ca="1" si="32"/>
        <v>0</v>
      </c>
      <c r="O19" s="210" t="str">
        <f>TEXT(CONCATENATE(LEFT('132'!$B$8,LEN('132'!$B$8)-1),IF(RIGHT('132'!$B$8,1)="p"," PM"," AM")), "[HH]:MM")</f>
        <v>16:56</v>
      </c>
      <c r="P19" s="209" t="str">
        <f t="shared" ca="1" si="14"/>
        <v>0:7</v>
      </c>
      <c r="Q19" s="211">
        <f t="shared" ca="1" si="33"/>
        <v>7</v>
      </c>
      <c r="R19" s="212">
        <f t="shared" ca="1" si="34"/>
        <v>0</v>
      </c>
      <c r="S19" s="213">
        <f>'132'!$B$11</f>
        <v>44997</v>
      </c>
      <c r="T19" s="209">
        <f t="shared" ca="1" si="35"/>
        <v>0</v>
      </c>
      <c r="U19" s="210" t="str">
        <f>TEXT(CONCATENATE(LEFT('132'!$B$12,LEN('132'!$B$12)-1),IF(RIGHT('132'!$B$12,1)="p"," PM"," AM")), "[HH]:MM")</f>
        <v>16:56</v>
      </c>
      <c r="V19" s="209" t="str">
        <f t="shared" ca="1" si="15"/>
        <v>0:7</v>
      </c>
      <c r="W19" s="211">
        <f t="shared" ca="1" si="16"/>
        <v>7</v>
      </c>
      <c r="X19" s="212">
        <f t="shared" ca="1" si="17"/>
        <v>3</v>
      </c>
      <c r="Y19" s="214">
        <f t="shared" ca="1" si="18"/>
        <v>39.200000000000003</v>
      </c>
      <c r="Z19" s="214">
        <f t="shared" ca="1" si="18"/>
        <v>39.799999999999997</v>
      </c>
      <c r="AA19" s="215" t="str">
        <f t="shared" ca="1" si="18"/>
        <v>4:44p</v>
      </c>
      <c r="AB19" s="214">
        <f t="shared" ca="1" si="19"/>
        <v>29.2</v>
      </c>
      <c r="AC19" s="215" t="str">
        <f t="shared" ca="1" si="19"/>
        <v>5:40a</v>
      </c>
      <c r="AD19" s="214">
        <f t="shared" ca="1" si="20"/>
        <v>44.5</v>
      </c>
      <c r="AE19" s="214">
        <f t="shared" ca="1" si="20"/>
        <v>17.2</v>
      </c>
      <c r="AF19" s="214">
        <f t="shared" ca="1" si="20"/>
        <v>46.2</v>
      </c>
      <c r="AG19" s="216">
        <f t="shared" ca="1" si="20"/>
        <v>-4.5999999999999996</v>
      </c>
      <c r="AH19" s="217">
        <f t="shared" ca="1" si="36"/>
        <v>0.77</v>
      </c>
      <c r="AI19" s="218">
        <f t="shared" ca="1" si="36"/>
        <v>0.92</v>
      </c>
      <c r="AJ19" s="210" t="str">
        <f t="shared" ca="1" si="22"/>
        <v>8:29a</v>
      </c>
      <c r="AK19" s="218">
        <f t="shared" ca="1" si="36"/>
        <v>0.59</v>
      </c>
      <c r="AL19" s="219" t="str">
        <f t="shared" ca="1" si="24"/>
        <v>12:29a</v>
      </c>
      <c r="AM19" s="220">
        <f t="shared" ca="1" si="24"/>
        <v>32.6</v>
      </c>
      <c r="AN19" s="214">
        <f t="shared" ca="1" si="24"/>
        <v>34</v>
      </c>
      <c r="AO19" s="210" t="str">
        <f t="shared" ca="1" si="24"/>
        <v>11:46a</v>
      </c>
      <c r="AP19" s="214">
        <f t="shared" ca="1" si="24"/>
        <v>21</v>
      </c>
      <c r="AQ19" s="219" t="str">
        <f t="shared" ca="1" si="24"/>
        <v>12:22a</v>
      </c>
      <c r="AR19" s="220">
        <f t="shared" ca="1" si="24"/>
        <v>38.799999999999997</v>
      </c>
      <c r="AS19" s="214">
        <f t="shared" ca="1" si="24"/>
        <v>40</v>
      </c>
      <c r="AT19" s="219" t="str">
        <f t="shared" ca="1" si="24"/>
        <v>4:40p</v>
      </c>
      <c r="AU19" s="221">
        <f t="shared" ca="1" si="24"/>
        <v>3.8</v>
      </c>
      <c r="AV19" s="222">
        <f t="shared" ca="1" si="25"/>
        <v>3.7</v>
      </c>
      <c r="AW19" s="222">
        <f t="shared" ca="1" si="25"/>
        <v>3</v>
      </c>
      <c r="AX19" s="222">
        <f t="shared" ca="1" si="25"/>
        <v>3</v>
      </c>
      <c r="AY19" s="222">
        <f t="shared" ca="1" si="25"/>
        <v>16</v>
      </c>
      <c r="AZ19" s="215" t="str">
        <f t="shared" ca="1" si="25"/>
        <v>12:13a</v>
      </c>
      <c r="BA19" s="223">
        <f t="shared" ca="1" si="25"/>
        <v>45</v>
      </c>
      <c r="BB19" s="223">
        <f t="shared" ca="1" si="25"/>
        <v>45</v>
      </c>
      <c r="BC19" s="223">
        <f t="shared" ca="1" si="25"/>
        <v>342</v>
      </c>
      <c r="BD19" s="216" t="str">
        <f t="shared" ca="1" si="25"/>
        <v>NNW</v>
      </c>
      <c r="BE19" s="220">
        <f t="shared" ca="1" si="25"/>
        <v>37.5</v>
      </c>
      <c r="BF19" s="214">
        <f t="shared" ca="1" si="26"/>
        <v>25</v>
      </c>
      <c r="BG19" s="215" t="str">
        <f t="shared" ca="1" si="26"/>
        <v>12:00a</v>
      </c>
      <c r="BH19" s="214">
        <f t="shared" ca="1" si="26"/>
        <v>8</v>
      </c>
      <c r="BI19" s="216">
        <f t="shared" ca="1" si="26"/>
        <v>-30</v>
      </c>
      <c r="BJ19" s="224">
        <f t="shared" ca="1" si="26"/>
        <v>8.08</v>
      </c>
      <c r="BK19" s="225">
        <f t="shared" ca="1" si="26"/>
        <v>1</v>
      </c>
      <c r="BL19" s="225">
        <f t="shared" ca="1" si="26"/>
        <v>7.0000000000000007E-2</v>
      </c>
      <c r="BM19" s="226">
        <f t="shared" ca="1" si="26"/>
        <v>7.0000000000000007E-2</v>
      </c>
      <c r="BN19" s="224">
        <f t="shared" ca="1" si="26"/>
        <v>0</v>
      </c>
      <c r="BO19" s="225">
        <f t="shared" ca="1" si="26"/>
        <v>0.16</v>
      </c>
      <c r="BP19" s="215" t="str">
        <f t="shared" ca="1" si="26"/>
        <v>10:53a</v>
      </c>
      <c r="BQ19" s="225">
        <f t="shared" ca="1" si="26"/>
        <v>0</v>
      </c>
      <c r="BR19" s="225">
        <f t="shared" ca="1" si="26"/>
        <v>1.66</v>
      </c>
      <c r="BS19" s="226">
        <f t="shared" ca="1" si="26"/>
        <v>72</v>
      </c>
      <c r="BT19" s="227">
        <f t="shared" ca="1" si="26"/>
        <v>30.088000000000001</v>
      </c>
      <c r="BU19" s="214" t="str">
        <f t="shared" ca="1" si="27"/>
        <v>Falling Slowly</v>
      </c>
      <c r="BV19" s="228">
        <f t="shared" ca="1" si="26"/>
        <v>30.036999999999999</v>
      </c>
      <c r="BW19" s="210" t="str">
        <f t="shared" ca="1" si="28"/>
        <v>6:51a</v>
      </c>
      <c r="BX19" s="228">
        <f t="shared" ca="1" si="29"/>
        <v>30.106999999999999</v>
      </c>
      <c r="BY19" s="210" t="str">
        <f t="shared" ca="1" si="29"/>
        <v>1:18p</v>
      </c>
      <c r="BZ19" s="228">
        <f t="shared" ca="1" si="30"/>
        <v>29.486999999999998</v>
      </c>
      <c r="CA19" s="228">
        <f t="shared" ca="1" si="30"/>
        <v>30.344000000000001</v>
      </c>
      <c r="CB19" s="228">
        <f t="shared" ca="1" si="30"/>
        <v>29.146000000000001</v>
      </c>
      <c r="CC19" s="229">
        <f t="shared" ca="1" si="30"/>
        <v>30.84</v>
      </c>
    </row>
    <row r="20" spans="1:81" x14ac:dyDescent="0.35">
      <c r="A20" s="11" t="s">
        <v>263</v>
      </c>
      <c r="B20" s="52" t="str">
        <f t="shared" ca="1" si="6"/>
        <v>R1-1433</v>
      </c>
      <c r="C20" s="8" t="s">
        <v>217</v>
      </c>
      <c r="D20" s="16" t="str">
        <f t="shared" ca="1" si="7"/>
        <v>Riverside</v>
      </c>
      <c r="E20" s="53">
        <f>VALUE(LEFT('133'!$B$4,4))</f>
        <v>4418</v>
      </c>
      <c r="F20" s="109">
        <f t="shared" ca="1" si="8"/>
        <v>0</v>
      </c>
      <c r="G20" s="109">
        <f t="shared" ca="1" si="9"/>
        <v>0</v>
      </c>
      <c r="H20" s="109">
        <f t="shared" ca="1" si="10"/>
        <v>0</v>
      </c>
      <c r="I20" s="109">
        <f t="shared" ca="1" si="11"/>
        <v>1</v>
      </c>
      <c r="J20" s="109">
        <f t="shared" si="12"/>
        <v>0</v>
      </c>
      <c r="K20" s="109">
        <f t="shared" si="13"/>
        <v>1</v>
      </c>
      <c r="L20" s="109">
        <f t="shared" ca="1" si="31"/>
        <v>0</v>
      </c>
      <c r="M20" s="191">
        <f>'133'!$B$7</f>
        <v>44997</v>
      </c>
      <c r="N20" s="230">
        <f t="shared" ca="1" si="32"/>
        <v>0</v>
      </c>
      <c r="O20" s="231" t="str">
        <f>TEXT(CONCATENATE(LEFT('133'!$B$8,LEN('133'!$B$8)-1),IF(RIGHT('133'!$B$8,1)="p"," PM"," AM")), "[HH]:MM")</f>
        <v>16:56</v>
      </c>
      <c r="P20" s="230" t="str">
        <f t="shared" ca="1" si="14"/>
        <v>0:7</v>
      </c>
      <c r="Q20" s="192">
        <f t="shared" ca="1" si="33"/>
        <v>7</v>
      </c>
      <c r="R20" s="155">
        <f t="shared" ca="1" si="34"/>
        <v>0</v>
      </c>
      <c r="S20" s="194">
        <f>'133'!$B$11</f>
        <v>44997</v>
      </c>
      <c r="T20" s="230">
        <f t="shared" ca="1" si="35"/>
        <v>0</v>
      </c>
      <c r="U20" s="231" t="str">
        <f>TEXT(CONCATENATE(LEFT('133'!$B$12,LEN('133'!$B$12)-1),IF(RIGHT('133'!$B$12,1)="p"," PM"," AM")), "[HH]:MM")</f>
        <v>16:55</v>
      </c>
      <c r="V20" s="230" t="str">
        <f t="shared" ca="1" si="15"/>
        <v>0:8</v>
      </c>
      <c r="W20" s="192">
        <f t="shared" ca="1" si="16"/>
        <v>8</v>
      </c>
      <c r="X20" s="155">
        <f t="shared" ca="1" si="17"/>
        <v>4</v>
      </c>
      <c r="Y20" s="232">
        <f t="shared" ca="1" si="18"/>
        <v>36.4</v>
      </c>
      <c r="Z20" s="232">
        <f t="shared" ca="1" si="18"/>
        <v>36.4</v>
      </c>
      <c r="AA20" s="124" t="str">
        <f t="shared" ca="1" si="18"/>
        <v>4:54p</v>
      </c>
      <c r="AB20" s="232">
        <f t="shared" ca="1" si="19"/>
        <v>26</v>
      </c>
      <c r="AC20" s="124" t="str">
        <f t="shared" ca="1" si="19"/>
        <v>9:02a</v>
      </c>
      <c r="AD20" s="232">
        <f t="shared" ca="1" si="20"/>
        <v>44.7</v>
      </c>
      <c r="AE20" s="232">
        <f t="shared" ca="1" si="20"/>
        <v>4.7</v>
      </c>
      <c r="AF20" s="232">
        <f t="shared" ca="1" si="20"/>
        <v>44.7</v>
      </c>
      <c r="AG20" s="233">
        <f t="shared" ca="1" si="20"/>
        <v>-18.100000000000001</v>
      </c>
      <c r="AH20" s="234">
        <f t="shared" ca="1" si="36"/>
        <v>0.78</v>
      </c>
      <c r="AI20" s="235">
        <f t="shared" ca="1" si="36"/>
        <v>0.93</v>
      </c>
      <c r="AJ20" s="231" t="str">
        <f t="shared" ca="1" si="22"/>
        <v>9:29a</v>
      </c>
      <c r="AK20" s="235">
        <f t="shared" ca="1" si="36"/>
        <v>0.63</v>
      </c>
      <c r="AL20" s="236" t="str">
        <f t="shared" ref="AL20:AU35" ca="1" si="37">INDIRECT(INDIRECT("$A"&amp;ROW())&amp;"!"&amp;AL$7)</f>
        <v>1:39a</v>
      </c>
      <c r="AM20" s="237">
        <f t="shared" ca="1" si="37"/>
        <v>30.2</v>
      </c>
      <c r="AN20" s="232">
        <f t="shared" ca="1" si="37"/>
        <v>30</v>
      </c>
      <c r="AO20" s="231" t="str">
        <f t="shared" ca="1" si="37"/>
        <v>3:57p</v>
      </c>
      <c r="AP20" s="232">
        <f t="shared" ca="1" si="37"/>
        <v>21</v>
      </c>
      <c r="AQ20" s="236" t="str">
        <f t="shared" ca="1" si="37"/>
        <v>1:15a</v>
      </c>
      <c r="AR20" s="237">
        <f t="shared" ca="1" si="37"/>
        <v>36.1</v>
      </c>
      <c r="AS20" s="232">
        <f t="shared" ca="1" si="37"/>
        <v>36</v>
      </c>
      <c r="AT20" s="236" t="str">
        <f t="shared" ca="1" si="37"/>
        <v>4:08p</v>
      </c>
      <c r="AU20" s="162">
        <f t="shared" ca="1" si="37"/>
        <v>1.5</v>
      </c>
      <c r="AV20" s="164">
        <f t="shared" ref="AV20:BE35" ca="1" si="38">INDIRECT(INDIRECT("$A"&amp;ROW())&amp;"!"&amp;AV$7)</f>
        <v>1.5</v>
      </c>
      <c r="AW20" s="164">
        <f t="shared" ca="1" si="38"/>
        <v>2</v>
      </c>
      <c r="AX20" s="164">
        <f t="shared" ca="1" si="38"/>
        <v>2</v>
      </c>
      <c r="AY20" s="164">
        <f t="shared" ca="1" si="38"/>
        <v>11</v>
      </c>
      <c r="AZ20" s="124" t="str">
        <f t="shared" ca="1" si="38"/>
        <v>12:37a</v>
      </c>
      <c r="BA20" s="238">
        <f t="shared" ca="1" si="38"/>
        <v>45</v>
      </c>
      <c r="BB20" s="238">
        <f t="shared" ca="1" si="38"/>
        <v>45</v>
      </c>
      <c r="BC20" s="238">
        <f t="shared" ca="1" si="38"/>
        <v>16</v>
      </c>
      <c r="BD20" s="233" t="str">
        <f t="shared" ca="1" si="38"/>
        <v>NNE</v>
      </c>
      <c r="BE20" s="237">
        <f t="shared" ca="1" si="38"/>
        <v>35.799999999999997</v>
      </c>
      <c r="BF20" s="232">
        <f t="shared" ca="1" si="26"/>
        <v>19</v>
      </c>
      <c r="BG20" s="124" t="str">
        <f t="shared" ca="1" si="26"/>
        <v>6:31a</v>
      </c>
      <c r="BH20" s="232">
        <f t="shared" ca="1" si="26"/>
        <v>-10</v>
      </c>
      <c r="BI20" s="233">
        <f t="shared" ca="1" si="26"/>
        <v>-33</v>
      </c>
      <c r="BJ20" s="239">
        <f t="shared" ca="1" si="26"/>
        <v>8.8800000000000008</v>
      </c>
      <c r="BK20" s="240">
        <f t="shared" ca="1" si="26"/>
        <v>0.77</v>
      </c>
      <c r="BL20" s="240">
        <f t="shared" ca="1" si="26"/>
        <v>0.01</v>
      </c>
      <c r="BM20" s="241">
        <f t="shared" ca="1" si="26"/>
        <v>0</v>
      </c>
      <c r="BN20" s="239">
        <f t="shared" ca="1" si="26"/>
        <v>0</v>
      </c>
      <c r="BO20" s="240">
        <f t="shared" ca="1" si="26"/>
        <v>0.01</v>
      </c>
      <c r="BP20" s="124" t="str">
        <f t="shared" ca="1" si="26"/>
        <v>12:00p</v>
      </c>
      <c r="BQ20" s="240">
        <f t="shared" ca="1" si="26"/>
        <v>0</v>
      </c>
      <c r="BR20" s="240">
        <f t="shared" ca="1" si="26"/>
        <v>1.35</v>
      </c>
      <c r="BS20" s="241">
        <f t="shared" ca="1" si="26"/>
        <v>1.35</v>
      </c>
      <c r="BT20" s="168">
        <f t="shared" ca="1" si="26"/>
        <v>30.167000000000002</v>
      </c>
      <c r="BU20" s="232" t="str">
        <f t="shared" ca="1" si="27"/>
        <v>Steady</v>
      </c>
      <c r="BV20" s="242">
        <f t="shared" ca="1" si="26"/>
        <v>30.113</v>
      </c>
      <c r="BW20" s="231" t="str">
        <f t="shared" ca="1" si="28"/>
        <v>12:36a</v>
      </c>
      <c r="BX20" s="242">
        <f t="shared" ca="1" si="29"/>
        <v>30.187999999999999</v>
      </c>
      <c r="BY20" s="231" t="str">
        <f t="shared" ca="1" si="29"/>
        <v>1:22p</v>
      </c>
      <c r="BZ20" s="242">
        <f t="shared" ca="1" si="30"/>
        <v>29.521999999999998</v>
      </c>
      <c r="CA20" s="242">
        <f t="shared" ca="1" si="30"/>
        <v>30.431000000000001</v>
      </c>
      <c r="CB20" s="242">
        <f t="shared" ca="1" si="30"/>
        <v>29.195</v>
      </c>
      <c r="CC20" s="243">
        <f t="shared" ca="1" si="30"/>
        <v>30.971</v>
      </c>
    </row>
    <row r="21" spans="1:81" x14ac:dyDescent="0.35">
      <c r="A21" s="11" t="s">
        <v>264</v>
      </c>
      <c r="B21" s="50" t="str">
        <f t="shared" ca="1" si="6"/>
        <v>R1-1435</v>
      </c>
      <c r="C21" s="7" t="s">
        <v>219</v>
      </c>
      <c r="D21" s="15" t="str">
        <f t="shared" ca="1" si="7"/>
        <v>Wellsville-1435</v>
      </c>
      <c r="E21" s="51">
        <f>VALUE(LEFT('135'!$B$4,4))</f>
        <v>4666</v>
      </c>
      <c r="F21" s="110">
        <f t="shared" ca="1" si="8"/>
        <v>0</v>
      </c>
      <c r="G21" s="110">
        <f t="shared" ca="1" si="9"/>
        <v>0</v>
      </c>
      <c r="H21" s="110">
        <f t="shared" ca="1" si="10"/>
        <v>0</v>
      </c>
      <c r="I21" s="110">
        <f t="shared" ca="1" si="11"/>
        <v>0</v>
      </c>
      <c r="J21" s="110">
        <f t="shared" si="12"/>
        <v>0</v>
      </c>
      <c r="K21" s="110">
        <f t="shared" si="13"/>
        <v>0</v>
      </c>
      <c r="L21" s="110">
        <f t="shared" ca="1" si="31"/>
        <v>0</v>
      </c>
      <c r="M21" s="208">
        <f>'135'!$B$7</f>
        <v>44997</v>
      </c>
      <c r="N21" s="209">
        <f t="shared" ca="1" si="32"/>
        <v>0</v>
      </c>
      <c r="O21" s="210" t="str">
        <f>TEXT(CONCATENATE(LEFT('135'!$B$8,LEN('135'!$B$8)-1),IF(RIGHT('135'!$B$8,1)="p"," PM"," AM")), "[HH]:MM")</f>
        <v>16:56</v>
      </c>
      <c r="P21" s="209" t="str">
        <f t="shared" ca="1" si="14"/>
        <v>0:7</v>
      </c>
      <c r="Q21" s="211">
        <f t="shared" ca="1" si="33"/>
        <v>7</v>
      </c>
      <c r="R21" s="212">
        <f t="shared" ca="1" si="34"/>
        <v>0</v>
      </c>
      <c r="S21" s="213">
        <f>'135'!$B$11</f>
        <v>44997</v>
      </c>
      <c r="T21" s="209">
        <f t="shared" ca="1" si="35"/>
        <v>0</v>
      </c>
      <c r="U21" s="210" t="str">
        <f>TEXT(CONCATENATE(LEFT('135'!$B$12,LEN('135'!$B$12)-1),IF(RIGHT('135'!$B$12,1)="p"," PM"," AM")), "[HH]:MM")</f>
        <v>16:56</v>
      </c>
      <c r="V21" s="209" t="str">
        <f t="shared" ca="1" si="15"/>
        <v>0:7</v>
      </c>
      <c r="W21" s="211">
        <f t="shared" ca="1" si="16"/>
        <v>7</v>
      </c>
      <c r="X21" s="212">
        <f t="shared" ca="1" si="17"/>
        <v>3</v>
      </c>
      <c r="Y21" s="214">
        <f t="shared" ca="1" si="18"/>
        <v>36.299999999999997</v>
      </c>
      <c r="Z21" s="214">
        <f t="shared" ca="1" si="18"/>
        <v>36.299999999999997</v>
      </c>
      <c r="AA21" s="215" t="str">
        <f t="shared" ca="1" si="18"/>
        <v>4:55p</v>
      </c>
      <c r="AB21" s="214">
        <f t="shared" ca="1" si="19"/>
        <v>24.7</v>
      </c>
      <c r="AC21" s="215" t="str">
        <f t="shared" ca="1" si="19"/>
        <v>8:58a</v>
      </c>
      <c r="AD21" s="214">
        <f t="shared" ca="1" si="20"/>
        <v>53.3</v>
      </c>
      <c r="AE21" s="214">
        <f t="shared" ca="1" si="20"/>
        <v>8.3000000000000007</v>
      </c>
      <c r="AF21" s="214">
        <f t="shared" ca="1" si="20"/>
        <v>53.3</v>
      </c>
      <c r="AG21" s="216">
        <f t="shared" ca="1" si="20"/>
        <v>-17</v>
      </c>
      <c r="AH21" s="217">
        <f t="shared" ca="1" si="36"/>
        <v>0.73</v>
      </c>
      <c r="AI21" s="218">
        <f t="shared" ca="1" si="36"/>
        <v>0.93</v>
      </c>
      <c r="AJ21" s="210" t="str">
        <f t="shared" ca="1" si="22"/>
        <v>7:28a</v>
      </c>
      <c r="AK21" s="218">
        <f t="shared" ca="1" si="36"/>
        <v>0.67</v>
      </c>
      <c r="AL21" s="219" t="str">
        <f t="shared" ca="1" si="37"/>
        <v>12:11a</v>
      </c>
      <c r="AM21" s="220">
        <f t="shared" ca="1" si="37"/>
        <v>28.5</v>
      </c>
      <c r="AN21" s="214">
        <f t="shared" ca="1" si="37"/>
        <v>29</v>
      </c>
      <c r="AO21" s="210" t="str">
        <f t="shared" ca="1" si="37"/>
        <v>4:54p</v>
      </c>
      <c r="AP21" s="214">
        <f t="shared" ca="1" si="37"/>
        <v>17</v>
      </c>
      <c r="AQ21" s="219" t="str">
        <f t="shared" ca="1" si="37"/>
        <v>12:24a</v>
      </c>
      <c r="AR21" s="220">
        <f t="shared" ca="1" si="37"/>
        <v>35.799999999999997</v>
      </c>
      <c r="AS21" s="214">
        <f t="shared" ca="1" si="37"/>
        <v>36</v>
      </c>
      <c r="AT21" s="219" t="str">
        <f t="shared" ca="1" si="37"/>
        <v>4:54p</v>
      </c>
      <c r="AU21" s="221">
        <f t="shared" ca="1" si="37"/>
        <v>3.5</v>
      </c>
      <c r="AV21" s="222">
        <f t="shared" ca="1" si="38"/>
        <v>1.7</v>
      </c>
      <c r="AW21" s="222">
        <f t="shared" ca="1" si="38"/>
        <v>1</v>
      </c>
      <c r="AX21" s="222">
        <f t="shared" ca="1" si="38"/>
        <v>1</v>
      </c>
      <c r="AY21" s="222">
        <f t="shared" ca="1" si="38"/>
        <v>9</v>
      </c>
      <c r="AZ21" s="215" t="str">
        <f t="shared" ca="1" si="38"/>
        <v>11:41a</v>
      </c>
      <c r="BA21" s="223">
        <f t="shared" ca="1" si="38"/>
        <v>55</v>
      </c>
      <c r="BB21" s="223">
        <f t="shared" ca="1" si="38"/>
        <v>56</v>
      </c>
      <c r="BC21" s="223">
        <f t="shared" ca="1" si="38"/>
        <v>157</v>
      </c>
      <c r="BD21" s="216" t="str">
        <f t="shared" ca="1" si="38"/>
        <v>SSE</v>
      </c>
      <c r="BE21" s="220">
        <f t="shared" ca="1" si="38"/>
        <v>36.299999999999997</v>
      </c>
      <c r="BF21" s="214">
        <f t="shared" ca="1" si="26"/>
        <v>21</v>
      </c>
      <c r="BG21" s="215" t="str">
        <f t="shared" ca="1" si="26"/>
        <v>4:36a</v>
      </c>
      <c r="BH21" s="214">
        <f t="shared" ca="1" si="26"/>
        <v>3</v>
      </c>
      <c r="BI21" s="216">
        <f t="shared" ca="1" si="26"/>
        <v>-29</v>
      </c>
      <c r="BJ21" s="224">
        <f t="shared" ca="1" si="26"/>
        <v>11.87</v>
      </c>
      <c r="BK21" s="225">
        <f t="shared" ca="1" si="26"/>
        <v>1.68</v>
      </c>
      <c r="BL21" s="225">
        <f t="shared" ca="1" si="26"/>
        <v>0.2</v>
      </c>
      <c r="BM21" s="226">
        <f t="shared" ca="1" si="26"/>
        <v>1.36</v>
      </c>
      <c r="BN21" s="224">
        <f t="shared" ca="1" si="26"/>
        <v>0</v>
      </c>
      <c r="BO21" s="225">
        <f t="shared" ca="1" si="26"/>
        <v>0.14000000000000001</v>
      </c>
      <c r="BP21" s="215" t="str">
        <f t="shared" ca="1" si="26"/>
        <v>1:30p</v>
      </c>
      <c r="BQ21" s="225">
        <f t="shared" ca="1" si="26"/>
        <v>0</v>
      </c>
      <c r="BR21" s="225">
        <f t="shared" ca="1" si="26"/>
        <v>2.25</v>
      </c>
      <c r="BS21" s="226">
        <f t="shared" ca="1" si="26"/>
        <v>72</v>
      </c>
      <c r="BT21" s="227">
        <f t="shared" ca="1" si="26"/>
        <v>30.21</v>
      </c>
      <c r="BU21" s="214" t="str">
        <f t="shared" ca="1" si="27"/>
        <v>Steady</v>
      </c>
      <c r="BV21" s="228">
        <f t="shared" ca="1" si="26"/>
        <v>30.146999999999998</v>
      </c>
      <c r="BW21" s="210" t="str">
        <f t="shared" ca="1" si="28"/>
        <v>6:26a</v>
      </c>
      <c r="BX21" s="228">
        <f t="shared" ca="1" si="29"/>
        <v>30.238</v>
      </c>
      <c r="BY21" s="210" t="str">
        <f t="shared" ca="1" si="29"/>
        <v>1:20p</v>
      </c>
      <c r="BZ21" s="228">
        <f t="shared" ca="1" si="30"/>
        <v>29.495999999999999</v>
      </c>
      <c r="CA21" s="228">
        <f t="shared" ca="1" si="30"/>
        <v>30.475000000000001</v>
      </c>
      <c r="CB21" s="228">
        <f t="shared" ca="1" si="30"/>
        <v>29.213000000000001</v>
      </c>
      <c r="CC21" s="229">
        <f t="shared" ca="1" si="30"/>
        <v>31.056999999999999</v>
      </c>
    </row>
    <row r="22" spans="1:81" x14ac:dyDescent="0.35">
      <c r="A22" s="11" t="s">
        <v>265</v>
      </c>
      <c r="B22" s="52" t="str">
        <f t="shared" ca="1" si="6"/>
        <v>R1-1436</v>
      </c>
      <c r="C22" s="8" t="s">
        <v>220</v>
      </c>
      <c r="D22" s="16" t="str">
        <f t="shared" ca="1" si="7"/>
        <v>Logan</v>
      </c>
      <c r="E22" s="53">
        <f>VALUE(LEFT('136'!$B$4,4))</f>
        <v>4465</v>
      </c>
      <c r="F22" s="109">
        <f t="shared" ca="1" si="8"/>
        <v>0</v>
      </c>
      <c r="G22" s="109">
        <f t="shared" ca="1" si="9"/>
        <v>0</v>
      </c>
      <c r="H22" s="109">
        <f t="shared" ca="1" si="10"/>
        <v>0</v>
      </c>
      <c r="I22" s="109">
        <f t="shared" ca="1" si="11"/>
        <v>0</v>
      </c>
      <c r="J22" s="109">
        <f t="shared" si="12"/>
        <v>0</v>
      </c>
      <c r="K22" s="109">
        <f t="shared" si="13"/>
        <v>0</v>
      </c>
      <c r="L22" s="109">
        <f t="shared" ca="1" si="31"/>
        <v>0</v>
      </c>
      <c r="M22" s="191">
        <f>'136'!$B$7</f>
        <v>44997</v>
      </c>
      <c r="N22" s="230">
        <f t="shared" ca="1" si="32"/>
        <v>0</v>
      </c>
      <c r="O22" s="231" t="str">
        <f>TEXT(CONCATENATE(LEFT('136'!$B$8,LEN('136'!$B$8)-1),IF(RIGHT('136'!$B$8,1)="p"," PM"," AM")), "[HH]:MM")</f>
        <v>16:56</v>
      </c>
      <c r="P22" s="230" t="str">
        <f t="shared" ca="1" si="14"/>
        <v>0:7</v>
      </c>
      <c r="Q22" s="192">
        <f t="shared" ca="1" si="33"/>
        <v>7</v>
      </c>
      <c r="R22" s="155">
        <f t="shared" ca="1" si="34"/>
        <v>0</v>
      </c>
      <c r="S22" s="194">
        <f>'136'!$B$11</f>
        <v>44997</v>
      </c>
      <c r="T22" s="230">
        <f t="shared" ca="1" si="35"/>
        <v>0</v>
      </c>
      <c r="U22" s="231" t="str">
        <f>TEXT(CONCATENATE(LEFT('136'!$B$12,LEN('136'!$B$12)-1),IF(RIGHT('136'!$B$12,1)="p"," PM"," AM")), "[HH]:MM")</f>
        <v>16:56</v>
      </c>
      <c r="V22" s="230" t="str">
        <f t="shared" ca="1" si="15"/>
        <v>0:7</v>
      </c>
      <c r="W22" s="192">
        <f t="shared" ca="1" si="16"/>
        <v>7</v>
      </c>
      <c r="X22" s="155">
        <f t="shared" ca="1" si="17"/>
        <v>3</v>
      </c>
      <c r="Y22" s="232">
        <f t="shared" ca="1" si="18"/>
        <v>34.799999999999997</v>
      </c>
      <c r="Z22" s="232">
        <f t="shared" ca="1" si="18"/>
        <v>35.200000000000003</v>
      </c>
      <c r="AA22" s="124" t="str">
        <f t="shared" ca="1" si="18"/>
        <v>4:27p</v>
      </c>
      <c r="AB22" s="232">
        <f t="shared" ca="1" si="19"/>
        <v>25.1</v>
      </c>
      <c r="AC22" s="124" t="str">
        <f t="shared" ca="1" si="19"/>
        <v>12:00a</v>
      </c>
      <c r="AD22" s="232">
        <f t="shared" ca="1" si="20"/>
        <v>52.5</v>
      </c>
      <c r="AE22" s="232">
        <f t="shared" ca="1" si="20"/>
        <v>5.8</v>
      </c>
      <c r="AF22" s="232">
        <f t="shared" ca="1" si="20"/>
        <v>52.5</v>
      </c>
      <c r="AG22" s="233">
        <f t="shared" ca="1" si="20"/>
        <v>-21</v>
      </c>
      <c r="AH22" s="234">
        <f t="shared" ca="1" si="36"/>
        <v>0.78</v>
      </c>
      <c r="AI22" s="235">
        <f t="shared" ca="1" si="36"/>
        <v>0.88</v>
      </c>
      <c r="AJ22" s="231" t="str">
        <f t="shared" ca="1" si="22"/>
        <v>6:47a</v>
      </c>
      <c r="AK22" s="235">
        <f t="shared" ca="1" si="36"/>
        <v>0.72</v>
      </c>
      <c r="AL22" s="236" t="str">
        <f t="shared" ca="1" si="37"/>
        <v>1:06a</v>
      </c>
      <c r="AM22" s="237">
        <f t="shared" ca="1" si="37"/>
        <v>28.6</v>
      </c>
      <c r="AN22" s="232">
        <f t="shared" ca="1" si="37"/>
        <v>29</v>
      </c>
      <c r="AO22" s="231" t="str">
        <f t="shared" ca="1" si="37"/>
        <v>2:37p</v>
      </c>
      <c r="AP22" s="232">
        <f t="shared" ca="1" si="37"/>
        <v>19</v>
      </c>
      <c r="AQ22" s="236" t="str">
        <f t="shared" ca="1" si="37"/>
        <v>12:00a</v>
      </c>
      <c r="AR22" s="237">
        <f t="shared" ca="1" si="37"/>
        <v>34.4</v>
      </c>
      <c r="AS22" s="232">
        <f t="shared" ca="1" si="37"/>
        <v>35</v>
      </c>
      <c r="AT22" s="236" t="str">
        <f t="shared" ca="1" si="37"/>
        <v>3:22p</v>
      </c>
      <c r="AU22" s="162">
        <f t="shared" ca="1" si="37"/>
        <v>2.6</v>
      </c>
      <c r="AV22" s="164">
        <f t="shared" ca="1" si="38"/>
        <v>2.5</v>
      </c>
      <c r="AW22" s="164">
        <f t="shared" ca="1" si="38"/>
        <v>3</v>
      </c>
      <c r="AX22" s="164">
        <f t="shared" ca="1" si="38"/>
        <v>3</v>
      </c>
      <c r="AY22" s="164">
        <f t="shared" ca="1" si="38"/>
        <v>12</v>
      </c>
      <c r="AZ22" s="124" t="str">
        <f t="shared" ca="1" si="38"/>
        <v>4:36a</v>
      </c>
      <c r="BA22" s="238">
        <f t="shared" ca="1" si="38"/>
        <v>39</v>
      </c>
      <c r="BB22" s="238">
        <f t="shared" ca="1" si="38"/>
        <v>39</v>
      </c>
      <c r="BC22" s="238">
        <f t="shared" ca="1" si="38"/>
        <v>295</v>
      </c>
      <c r="BD22" s="233" t="str">
        <f t="shared" ca="1" si="38"/>
        <v>WNW</v>
      </c>
      <c r="BE22" s="237">
        <f t="shared" ca="1" si="38"/>
        <v>32.5</v>
      </c>
      <c r="BF22" s="232">
        <f t="shared" ca="1" si="26"/>
        <v>22</v>
      </c>
      <c r="BG22" s="124" t="str">
        <f t="shared" ca="1" si="26"/>
        <v>4:37a</v>
      </c>
      <c r="BH22" s="232">
        <f t="shared" ca="1" si="26"/>
        <v>2</v>
      </c>
      <c r="BI22" s="233">
        <f t="shared" ca="1" si="26"/>
        <v>-24</v>
      </c>
      <c r="BJ22" s="239">
        <f t="shared" ca="1" si="26"/>
        <v>7.83</v>
      </c>
      <c r="BK22" s="240">
        <f t="shared" ca="1" si="26"/>
        <v>1</v>
      </c>
      <c r="BL22" s="240">
        <f t="shared" ca="1" si="26"/>
        <v>0.02</v>
      </c>
      <c r="BM22" s="241">
        <f t="shared" ca="1" si="26"/>
        <v>0.44</v>
      </c>
      <c r="BN22" s="239">
        <f t="shared" ca="1" si="26"/>
        <v>0</v>
      </c>
      <c r="BO22" s="240">
        <f t="shared" ca="1" si="26"/>
        <v>0.01</v>
      </c>
      <c r="BP22" s="124" t="str">
        <f t="shared" ca="1" si="26"/>
        <v>11:00a</v>
      </c>
      <c r="BQ22" s="240">
        <f t="shared" ca="1" si="26"/>
        <v>0</v>
      </c>
      <c r="BR22" s="240">
        <f t="shared" ca="1" si="26"/>
        <v>9.76</v>
      </c>
      <c r="BS22" s="241">
        <f t="shared" ca="1" si="26"/>
        <v>9.76</v>
      </c>
      <c r="BT22" s="168">
        <f t="shared" ca="1" si="26"/>
        <v>30.119</v>
      </c>
      <c r="BU22" s="232" t="str">
        <f t="shared" ca="1" si="27"/>
        <v>Steady</v>
      </c>
      <c r="BV22" s="242">
        <f t="shared" ca="1" si="26"/>
        <v>30.08</v>
      </c>
      <c r="BW22" s="231" t="str">
        <f t="shared" ca="1" si="28"/>
        <v>4:53a</v>
      </c>
      <c r="BX22" s="242">
        <f t="shared" ca="1" si="29"/>
        <v>30.148</v>
      </c>
      <c r="BY22" s="231" t="str">
        <f t="shared" ca="1" si="29"/>
        <v>1:04p</v>
      </c>
      <c r="BZ22" s="242">
        <f t="shared" ca="1" si="30"/>
        <v>29.43</v>
      </c>
      <c r="CA22" s="242">
        <f t="shared" ca="1" si="30"/>
        <v>30.405000000000001</v>
      </c>
      <c r="CB22" s="242">
        <f t="shared" ca="1" si="30"/>
        <v>29.123999999999999</v>
      </c>
      <c r="CC22" s="243">
        <f t="shared" ca="1" si="30"/>
        <v>31.004999999999999</v>
      </c>
    </row>
    <row r="23" spans="1:81" x14ac:dyDescent="0.35">
      <c r="A23" s="11" t="s">
        <v>266</v>
      </c>
      <c r="B23" s="50" t="str">
        <f t="shared" ca="1" si="6"/>
        <v>R1-1436A</v>
      </c>
      <c r="C23" s="7" t="s">
        <v>221</v>
      </c>
      <c r="D23" s="15" t="str">
        <f t="shared" ca="1" si="7"/>
        <v>Richmond</v>
      </c>
      <c r="E23" s="51">
        <f>VALUE(LEFT('136A'!$B$4,4))</f>
        <v>4551</v>
      </c>
      <c r="F23" s="110">
        <f t="shared" ca="1" si="8"/>
        <v>0</v>
      </c>
      <c r="G23" s="110">
        <f t="shared" ca="1" si="9"/>
        <v>0</v>
      </c>
      <c r="H23" s="110">
        <f t="shared" ca="1" si="10"/>
        <v>0</v>
      </c>
      <c r="I23" s="110">
        <f t="shared" ca="1" si="11"/>
        <v>0</v>
      </c>
      <c r="J23" s="110">
        <f t="shared" si="12"/>
        <v>0</v>
      </c>
      <c r="K23" s="110">
        <f t="shared" si="13"/>
        <v>0</v>
      </c>
      <c r="L23" s="110">
        <f t="shared" ca="1" si="31"/>
        <v>0</v>
      </c>
      <c r="M23" s="208">
        <f>'136A'!$B$7</f>
        <v>44997</v>
      </c>
      <c r="N23" s="209">
        <f t="shared" ca="1" si="32"/>
        <v>0</v>
      </c>
      <c r="O23" s="210" t="str">
        <f>TEXT(CONCATENATE(LEFT('136A'!$B$8,LEN('136A'!$B$8)-1),IF(RIGHT('136A'!$B$8,1)="p"," PM"," AM")), "[HH]:MM")</f>
        <v>16:56</v>
      </c>
      <c r="P23" s="209" t="str">
        <f t="shared" ca="1" si="14"/>
        <v>0:7</v>
      </c>
      <c r="Q23" s="211">
        <f t="shared" ca="1" si="33"/>
        <v>7</v>
      </c>
      <c r="R23" s="212">
        <f t="shared" ca="1" si="34"/>
        <v>0</v>
      </c>
      <c r="S23" s="213">
        <f>'136A'!$B$11</f>
        <v>44997</v>
      </c>
      <c r="T23" s="209">
        <f t="shared" ca="1" si="35"/>
        <v>0</v>
      </c>
      <c r="U23" s="210" t="str">
        <f>TEXT(CONCATENATE(LEFT('136A'!$B$12,LEN('136A'!$B$12)-1),IF(RIGHT('136A'!$B$12,1)="p"," PM"," AM")), "[HH]:MM")</f>
        <v>16:56</v>
      </c>
      <c r="V23" s="209" t="str">
        <f t="shared" ca="1" si="15"/>
        <v>0:7</v>
      </c>
      <c r="W23" s="211">
        <f t="shared" ca="1" si="16"/>
        <v>7</v>
      </c>
      <c r="X23" s="212">
        <f t="shared" ca="1" si="17"/>
        <v>3</v>
      </c>
      <c r="Y23" s="214">
        <f t="shared" ca="1" si="18"/>
        <v>35</v>
      </c>
      <c r="Z23" s="214">
        <f t="shared" ca="1" si="18"/>
        <v>35</v>
      </c>
      <c r="AA23" s="215" t="str">
        <f t="shared" ca="1" si="18"/>
        <v>4:55p</v>
      </c>
      <c r="AB23" s="214">
        <f t="shared" ca="1" si="19"/>
        <v>22.4</v>
      </c>
      <c r="AC23" s="215" t="str">
        <f t="shared" ca="1" si="19"/>
        <v>12:08a</v>
      </c>
      <c r="AD23" s="214">
        <f t="shared" ca="1" si="20"/>
        <v>50.5</v>
      </c>
      <c r="AE23" s="214">
        <f t="shared" ca="1" si="20"/>
        <v>3.2</v>
      </c>
      <c r="AF23" s="214">
        <f t="shared" ca="1" si="20"/>
        <v>50.5</v>
      </c>
      <c r="AG23" s="216">
        <f t="shared" ca="1" si="20"/>
        <v>-17.8</v>
      </c>
      <c r="AH23" s="217">
        <f t="shared" ca="1" si="36"/>
        <v>0.78</v>
      </c>
      <c r="AI23" s="218">
        <f t="shared" ca="1" si="36"/>
        <v>0.9</v>
      </c>
      <c r="AJ23" s="210" t="str">
        <f t="shared" ca="1" si="22"/>
        <v>10:00a</v>
      </c>
      <c r="AK23" s="218">
        <f t="shared" ca="1" si="36"/>
        <v>0.76</v>
      </c>
      <c r="AL23" s="219" t="str">
        <f t="shared" ca="1" si="37"/>
        <v>12:00a</v>
      </c>
      <c r="AM23" s="220">
        <f t="shared" ca="1" si="37"/>
        <v>28.8</v>
      </c>
      <c r="AN23" s="214">
        <f t="shared" ca="1" si="37"/>
        <v>29</v>
      </c>
      <c r="AO23" s="210" t="str">
        <f t="shared" ca="1" si="37"/>
        <v>4:00p</v>
      </c>
      <c r="AP23" s="214">
        <f t="shared" ca="1" si="37"/>
        <v>16</v>
      </c>
      <c r="AQ23" s="219" t="str">
        <f t="shared" ca="1" si="37"/>
        <v>12:00a</v>
      </c>
      <c r="AR23" s="220">
        <f t="shared" ca="1" si="37"/>
        <v>34.700000000000003</v>
      </c>
      <c r="AS23" s="214">
        <f t="shared" ca="1" si="37"/>
        <v>35</v>
      </c>
      <c r="AT23" s="219" t="str">
        <f t="shared" ca="1" si="37"/>
        <v>4:02p</v>
      </c>
      <c r="AU23" s="221">
        <f t="shared" ca="1" si="37"/>
        <v>0</v>
      </c>
      <c r="AV23" s="222">
        <f t="shared" ca="1" si="38"/>
        <v>0.2</v>
      </c>
      <c r="AW23" s="222">
        <f t="shared" ca="1" si="38"/>
        <v>1</v>
      </c>
      <c r="AX23" s="222">
        <f t="shared" ca="1" si="38"/>
        <v>1</v>
      </c>
      <c r="AY23" s="222">
        <f t="shared" ca="1" si="38"/>
        <v>7</v>
      </c>
      <c r="AZ23" s="215" t="str">
        <f t="shared" ca="1" si="38"/>
        <v>1:34p</v>
      </c>
      <c r="BA23" s="223">
        <f t="shared" ca="1" si="38"/>
        <v>43</v>
      </c>
      <c r="BB23" s="223">
        <f t="shared" ca="1" si="38"/>
        <v>43</v>
      </c>
      <c r="BC23" s="223">
        <f t="shared" ca="1" si="38"/>
        <v>58</v>
      </c>
      <c r="BD23" s="216" t="str">
        <f t="shared" ca="1" si="38"/>
        <v>ENE</v>
      </c>
      <c r="BE23" s="220">
        <f t="shared" ca="1" si="38"/>
        <v>35</v>
      </c>
      <c r="BF23" s="214">
        <f t="shared" ca="1" si="26"/>
        <v>21</v>
      </c>
      <c r="BG23" s="215" t="str">
        <f t="shared" ca="1" si="26"/>
        <v>12:08a</v>
      </c>
      <c r="BH23" s="214">
        <f t="shared" ca="1" si="26"/>
        <v>0</v>
      </c>
      <c r="BI23" s="216">
        <f t="shared" ca="1" si="26"/>
        <v>-22</v>
      </c>
      <c r="BJ23" s="224">
        <f t="shared" ca="1" si="26"/>
        <v>8.1300000000000008</v>
      </c>
      <c r="BK23" s="225">
        <f t="shared" ca="1" si="26"/>
        <v>0.81</v>
      </c>
      <c r="BL23" s="225">
        <f t="shared" ca="1" si="26"/>
        <v>0.02</v>
      </c>
      <c r="BM23" s="226">
        <f t="shared" ca="1" si="26"/>
        <v>0.02</v>
      </c>
      <c r="BN23" s="224">
        <f t="shared" ca="1" si="26"/>
        <v>0</v>
      </c>
      <c r="BO23" s="225">
        <f t="shared" ca="1" si="26"/>
        <v>0.02</v>
      </c>
      <c r="BP23" s="215" t="str">
        <f t="shared" ca="1" si="26"/>
        <v>12:00p</v>
      </c>
      <c r="BQ23" s="225">
        <f t="shared" ca="1" si="26"/>
        <v>0</v>
      </c>
      <c r="BR23" s="225">
        <f t="shared" ca="1" si="26"/>
        <v>0.56000000000000005</v>
      </c>
      <c r="BS23" s="226">
        <f t="shared" ca="1" si="26"/>
        <v>0.65</v>
      </c>
      <c r="BT23" s="227">
        <f t="shared" ca="1" si="26"/>
        <v>30.135000000000002</v>
      </c>
      <c r="BU23" s="214" t="str">
        <f t="shared" ca="1" si="27"/>
        <v>Steady</v>
      </c>
      <c r="BV23" s="228">
        <f t="shared" ca="1" si="26"/>
        <v>30.079000000000001</v>
      </c>
      <c r="BW23" s="210" t="str">
        <f t="shared" ca="1" si="28"/>
        <v>12:42a</v>
      </c>
      <c r="BX23" s="228">
        <f t="shared" ca="1" si="29"/>
        <v>30.167999999999999</v>
      </c>
      <c r="BY23" s="210" t="str">
        <f t="shared" ca="1" si="29"/>
        <v>12:30p</v>
      </c>
      <c r="BZ23" s="228">
        <f t="shared" ca="1" si="30"/>
        <v>29.420999999999999</v>
      </c>
      <c r="CA23" s="228">
        <f t="shared" ca="1" si="30"/>
        <v>30.393999999999998</v>
      </c>
      <c r="CB23" s="228">
        <f t="shared" ca="1" si="30"/>
        <v>29.135000000000002</v>
      </c>
      <c r="CC23" s="229">
        <f t="shared" ca="1" si="30"/>
        <v>31.01</v>
      </c>
    </row>
    <row r="24" spans="1:81" x14ac:dyDescent="0.35">
      <c r="A24" s="11" t="s">
        <v>267</v>
      </c>
      <c r="B24" s="52" t="str">
        <f t="shared" ca="1" si="6"/>
        <v>R1-1437</v>
      </c>
      <c r="C24" s="8" t="s">
        <v>222</v>
      </c>
      <c r="D24" s="16" t="str">
        <f t="shared" ca="1" si="7"/>
        <v>Laketown</v>
      </c>
      <c r="E24" s="53">
        <f>VALUE(LEFT('137'!$B$4,4))</f>
        <v>5998</v>
      </c>
      <c r="F24" s="109">
        <f t="shared" ca="1" si="8"/>
        <v>0</v>
      </c>
      <c r="G24" s="109">
        <f t="shared" ca="1" si="9"/>
        <v>0</v>
      </c>
      <c r="H24" s="109">
        <f t="shared" ca="1" si="10"/>
        <v>0</v>
      </c>
      <c r="I24" s="109">
        <f t="shared" ca="1" si="11"/>
        <v>0</v>
      </c>
      <c r="J24" s="109">
        <f t="shared" si="12"/>
        <v>0</v>
      </c>
      <c r="K24" s="109">
        <f t="shared" si="13"/>
        <v>0</v>
      </c>
      <c r="L24" s="109">
        <f t="shared" ca="1" si="31"/>
        <v>0</v>
      </c>
      <c r="M24" s="191">
        <f>'137'!$B$7</f>
        <v>44997</v>
      </c>
      <c r="N24" s="230">
        <f t="shared" ca="1" si="32"/>
        <v>0</v>
      </c>
      <c r="O24" s="231" t="str">
        <f>TEXT(CONCATENATE(LEFT('137'!$B$8,LEN('137'!$B$8)-1),IF(RIGHT('137'!$B$8,1)="p"," PM"," AM")), "[HH]:MM")</f>
        <v>16:56</v>
      </c>
      <c r="P24" s="230" t="str">
        <f t="shared" ca="1" si="14"/>
        <v>0:7</v>
      </c>
      <c r="Q24" s="192">
        <f t="shared" ca="1" si="33"/>
        <v>7</v>
      </c>
      <c r="R24" s="155">
        <f t="shared" ca="1" si="34"/>
        <v>0</v>
      </c>
      <c r="S24" s="194">
        <f>'137'!$B$11</f>
        <v>44997</v>
      </c>
      <c r="T24" s="230">
        <f t="shared" ca="1" si="35"/>
        <v>0</v>
      </c>
      <c r="U24" s="231" t="str">
        <f>TEXT(CONCATENATE(LEFT('137'!$B$12,LEN('137'!$B$12)-1),IF(RIGHT('137'!$B$12,1)="p"," PM"," AM")), "[HH]:MM")</f>
        <v>16:56</v>
      </c>
      <c r="V24" s="230" t="str">
        <f t="shared" ca="1" si="15"/>
        <v>0:7</v>
      </c>
      <c r="W24" s="192">
        <f t="shared" ca="1" si="16"/>
        <v>7</v>
      </c>
      <c r="X24" s="155">
        <f t="shared" ca="1" si="17"/>
        <v>3</v>
      </c>
      <c r="Y24" s="232">
        <f t="shared" ca="1" si="18"/>
        <v>29.8</v>
      </c>
      <c r="Z24" s="232">
        <f t="shared" ca="1" si="18"/>
        <v>32.6</v>
      </c>
      <c r="AA24" s="124" t="str">
        <f t="shared" ca="1" si="18"/>
        <v>4:13p</v>
      </c>
      <c r="AB24" s="232">
        <f t="shared" ca="1" si="19"/>
        <v>16.100000000000001</v>
      </c>
      <c r="AC24" s="124" t="str">
        <f t="shared" ca="1" si="19"/>
        <v>12:47a</v>
      </c>
      <c r="AD24" s="232">
        <f t="shared" ca="1" si="20"/>
        <v>46.8</v>
      </c>
      <c r="AE24" s="232">
        <f t="shared" ca="1" si="20"/>
        <v>-0.9</v>
      </c>
      <c r="AF24" s="232">
        <f t="shared" ca="1" si="20"/>
        <v>46.8</v>
      </c>
      <c r="AG24" s="233">
        <f t="shared" ca="1" si="20"/>
        <v>-11.8</v>
      </c>
      <c r="AH24" s="234">
        <f t="shared" ca="1" si="36"/>
        <v>0.75</v>
      </c>
      <c r="AI24" s="235">
        <f t="shared" ca="1" si="36"/>
        <v>0.87</v>
      </c>
      <c r="AJ24" s="231" t="str">
        <f t="shared" ca="1" si="22"/>
        <v>7:18a</v>
      </c>
      <c r="AK24" s="235">
        <f t="shared" ca="1" si="36"/>
        <v>0.67</v>
      </c>
      <c r="AL24" s="236" t="str">
        <f t="shared" ca="1" si="37"/>
        <v>4:14p</v>
      </c>
      <c r="AM24" s="237">
        <f t="shared" ca="1" si="37"/>
        <v>22.8</v>
      </c>
      <c r="AN24" s="232">
        <f t="shared" ca="1" si="37"/>
        <v>24</v>
      </c>
      <c r="AO24" s="231" t="str">
        <f t="shared" ca="1" si="37"/>
        <v>4:02p</v>
      </c>
      <c r="AP24" s="232">
        <f t="shared" ca="1" si="37"/>
        <v>10</v>
      </c>
      <c r="AQ24" s="236" t="str">
        <f t="shared" ca="1" si="37"/>
        <v>12:15a</v>
      </c>
      <c r="AR24" s="237">
        <f t="shared" ca="1" si="37"/>
        <v>29.4</v>
      </c>
      <c r="AS24" s="232">
        <f t="shared" ca="1" si="37"/>
        <v>32</v>
      </c>
      <c r="AT24" s="236" t="str">
        <f t="shared" ca="1" si="37"/>
        <v>4:09p</v>
      </c>
      <c r="AU24" s="162">
        <f t="shared" ca="1" si="37"/>
        <v>2.6</v>
      </c>
      <c r="AV24" s="164">
        <f t="shared" ca="1" si="38"/>
        <v>3</v>
      </c>
      <c r="AW24" s="164">
        <f t="shared" ca="1" si="38"/>
        <v>3</v>
      </c>
      <c r="AX24" s="164">
        <f t="shared" ca="1" si="38"/>
        <v>3</v>
      </c>
      <c r="AY24" s="164">
        <f t="shared" ca="1" si="38"/>
        <v>10</v>
      </c>
      <c r="AZ24" s="124" t="str">
        <f t="shared" ca="1" si="38"/>
        <v>3:19p</v>
      </c>
      <c r="BA24" s="238">
        <f t="shared" ca="1" si="38"/>
        <v>34</v>
      </c>
      <c r="BB24" s="238">
        <f t="shared" ca="1" si="38"/>
        <v>34</v>
      </c>
      <c r="BC24" s="238">
        <f t="shared" ca="1" si="38"/>
        <v>296</v>
      </c>
      <c r="BD24" s="233" t="str">
        <f t="shared" ca="1" si="38"/>
        <v>WNW</v>
      </c>
      <c r="BE24" s="237">
        <f t="shared" ca="1" si="38"/>
        <v>26.8</v>
      </c>
      <c r="BF24" s="232">
        <f t="shared" ca="1" si="26"/>
        <v>13</v>
      </c>
      <c r="BG24" s="124" t="str">
        <f t="shared" ca="1" si="26"/>
        <v>12:38a</v>
      </c>
      <c r="BH24" s="232">
        <f t="shared" ca="1" si="26"/>
        <v>-5</v>
      </c>
      <c r="BI24" s="233">
        <f t="shared" ca="1" si="26"/>
        <v>-22</v>
      </c>
      <c r="BJ24" s="239">
        <f t="shared" ca="1" si="26"/>
        <v>5.58</v>
      </c>
      <c r="BK24" s="240">
        <f t="shared" ca="1" si="26"/>
        <v>0.83</v>
      </c>
      <c r="BL24" s="240">
        <f t="shared" ca="1" si="26"/>
        <v>0.02</v>
      </c>
      <c r="BM24" s="241">
        <f t="shared" ca="1" si="26"/>
        <v>0.4</v>
      </c>
      <c r="BN24" s="239">
        <f t="shared" ca="1" si="26"/>
        <v>0</v>
      </c>
      <c r="BO24" s="240">
        <f t="shared" ca="1" si="26"/>
        <v>0.01</v>
      </c>
      <c r="BP24" s="124" t="str">
        <f t="shared" ca="1" si="26"/>
        <v>11:00a</v>
      </c>
      <c r="BQ24" s="240">
        <f t="shared" ca="1" si="26"/>
        <v>0</v>
      </c>
      <c r="BR24" s="240">
        <f t="shared" ca="1" si="26"/>
        <v>0.4</v>
      </c>
      <c r="BS24" s="241">
        <f t="shared" ca="1" si="26"/>
        <v>1.73</v>
      </c>
      <c r="BT24" s="168">
        <f t="shared" ca="1" si="26"/>
        <v>30.167000000000002</v>
      </c>
      <c r="BU24" s="232" t="str">
        <f t="shared" ca="1" si="27"/>
        <v>Steady</v>
      </c>
      <c r="BV24" s="242">
        <f t="shared" ca="1" si="26"/>
        <v>30.065000000000001</v>
      </c>
      <c r="BW24" s="231" t="str">
        <f t="shared" ca="1" si="28"/>
        <v>12:28a</v>
      </c>
      <c r="BX24" s="242">
        <f t="shared" ca="1" si="29"/>
        <v>30.17</v>
      </c>
      <c r="BY24" s="231" t="str">
        <f t="shared" ca="1" si="29"/>
        <v>1:46p</v>
      </c>
      <c r="BZ24" s="242">
        <f t="shared" ca="1" si="30"/>
        <v>29.454000000000001</v>
      </c>
      <c r="CA24" s="242">
        <f t="shared" ca="1" si="30"/>
        <v>30.459</v>
      </c>
      <c r="CB24" s="242">
        <f t="shared" ca="1" si="30"/>
        <v>29.081</v>
      </c>
      <c r="CC24" s="243">
        <f t="shared" ca="1" si="30"/>
        <v>30.867000000000001</v>
      </c>
    </row>
    <row r="25" spans="1:81" x14ac:dyDescent="0.35">
      <c r="A25" s="11" t="s">
        <v>268</v>
      </c>
      <c r="B25" s="50" t="str">
        <f t="shared" ca="1" si="6"/>
        <v>R1-1437A</v>
      </c>
      <c r="C25" s="7" t="s">
        <v>223</v>
      </c>
      <c r="D25" s="15" t="str">
        <f t="shared" ca="1" si="7"/>
        <v>Randolph</v>
      </c>
      <c r="E25" s="51">
        <f>VALUE(LEFT('137A'!$B$4,4))</f>
        <v>6330</v>
      </c>
      <c r="F25" s="110">
        <f t="shared" ca="1" si="8"/>
        <v>0</v>
      </c>
      <c r="G25" s="110">
        <f t="shared" ca="1" si="9"/>
        <v>1</v>
      </c>
      <c r="H25" s="110">
        <f t="shared" ca="1" si="10"/>
        <v>0</v>
      </c>
      <c r="I25" s="110">
        <f t="shared" ca="1" si="11"/>
        <v>1</v>
      </c>
      <c r="J25" s="110">
        <f t="shared" si="12"/>
        <v>0</v>
      </c>
      <c r="K25" s="110">
        <f t="shared" si="13"/>
        <v>1</v>
      </c>
      <c r="L25" s="110">
        <f t="shared" ca="1" si="31"/>
        <v>0</v>
      </c>
      <c r="M25" s="208">
        <f>'137A'!$B$7</f>
        <v>44997</v>
      </c>
      <c r="N25" s="209">
        <f t="shared" ca="1" si="32"/>
        <v>0</v>
      </c>
      <c r="O25" s="210" t="str">
        <f>TEXT(CONCATENATE(LEFT('137A'!$B$8,LEN('137A'!$B$8)-1),IF(RIGHT('137A'!$B$8,1)="p"," PM"," AM")), "[HH]:MM")</f>
        <v>16:46</v>
      </c>
      <c r="P25" s="209" t="str">
        <f t="shared" ca="1" si="14"/>
        <v>0:17</v>
      </c>
      <c r="Q25" s="211">
        <f t="shared" ca="1" si="33"/>
        <v>17</v>
      </c>
      <c r="R25" s="212">
        <f t="shared" ca="1" si="34"/>
        <v>10</v>
      </c>
      <c r="S25" s="213">
        <f>'137A'!$B$11</f>
        <v>44997</v>
      </c>
      <c r="T25" s="209">
        <f t="shared" ca="1" si="35"/>
        <v>0</v>
      </c>
      <c r="U25" s="210" t="str">
        <f>TEXT(CONCATENATE(LEFT('137A'!$B$12,LEN('137A'!$B$12)-1),IF(RIGHT('137A'!$B$12,1)="p"," PM"," AM")), "[HH]:MM")</f>
        <v>16:47</v>
      </c>
      <c r="V25" s="209" t="str">
        <f t="shared" ca="1" si="15"/>
        <v>0:16</v>
      </c>
      <c r="W25" s="211">
        <f t="shared" ca="1" si="16"/>
        <v>16</v>
      </c>
      <c r="X25" s="212">
        <f t="shared" ca="1" si="17"/>
        <v>12</v>
      </c>
      <c r="Y25" s="214">
        <f t="shared" ca="1" si="18"/>
        <v>25.7</v>
      </c>
      <c r="Z25" s="214">
        <f t="shared" ca="1" si="18"/>
        <v>30.1</v>
      </c>
      <c r="AA25" s="215" t="str">
        <f t="shared" ca="1" si="18"/>
        <v>1:35p</v>
      </c>
      <c r="AB25" s="214">
        <f t="shared" ca="1" si="19"/>
        <v>4.8</v>
      </c>
      <c r="AC25" s="215" t="str">
        <f t="shared" ca="1" si="19"/>
        <v>12:50a</v>
      </c>
      <c r="AD25" s="214">
        <f t="shared" ca="1" si="20"/>
        <v>45.3</v>
      </c>
      <c r="AE25" s="214">
        <f t="shared" ca="1" si="20"/>
        <v>-9.1</v>
      </c>
      <c r="AF25" s="214">
        <f t="shared" ca="1" si="20"/>
        <v>45.3</v>
      </c>
      <c r="AG25" s="216">
        <f t="shared" ca="1" si="20"/>
        <v>-37.299999999999997</v>
      </c>
      <c r="AH25" s="217">
        <f t="shared" ca="1" si="36"/>
        <v>0.76</v>
      </c>
      <c r="AI25" s="218">
        <f t="shared" ca="1" si="36"/>
        <v>0.89</v>
      </c>
      <c r="AJ25" s="210" t="str">
        <f t="shared" ca="1" si="22"/>
        <v>1:27a</v>
      </c>
      <c r="AK25" s="218">
        <f t="shared" ca="1" si="36"/>
        <v>0.65</v>
      </c>
      <c r="AL25" s="219" t="str">
        <f t="shared" ca="1" si="37"/>
        <v>1:39p</v>
      </c>
      <c r="AM25" s="220">
        <f t="shared" ca="1" si="37"/>
        <v>19.2</v>
      </c>
      <c r="AN25" s="214">
        <f t="shared" ca="1" si="37"/>
        <v>21</v>
      </c>
      <c r="AO25" s="210" t="str">
        <f t="shared" ca="1" si="37"/>
        <v>1:25p</v>
      </c>
      <c r="AP25" s="214">
        <f t="shared" ca="1" si="37"/>
        <v>0</v>
      </c>
      <c r="AQ25" s="219" t="str">
        <f t="shared" ca="1" si="37"/>
        <v>12:37a</v>
      </c>
      <c r="AR25" s="220">
        <f t="shared" ca="1" si="37"/>
        <v>25.3</v>
      </c>
      <c r="AS25" s="214">
        <f t="shared" ca="1" si="37"/>
        <v>30</v>
      </c>
      <c r="AT25" s="219" t="str">
        <f t="shared" ca="1" si="37"/>
        <v>1:25p</v>
      </c>
      <c r="AU25" s="221">
        <f t="shared" ca="1" si="37"/>
        <v>3.1</v>
      </c>
      <c r="AV25" s="222">
        <f t="shared" ca="1" si="38"/>
        <v>3.3</v>
      </c>
      <c r="AW25" s="222">
        <f t="shared" ca="1" si="38"/>
        <v>3</v>
      </c>
      <c r="AX25" s="222">
        <f t="shared" ca="1" si="38"/>
        <v>3</v>
      </c>
      <c r="AY25" s="222">
        <f t="shared" ca="1" si="38"/>
        <v>6</v>
      </c>
      <c r="AZ25" s="215" t="str">
        <f t="shared" ca="1" si="38"/>
        <v>2:16p</v>
      </c>
      <c r="BA25" s="223">
        <f t="shared" ca="1" si="38"/>
        <v>44</v>
      </c>
      <c r="BB25" s="223">
        <f t="shared" ca="1" si="38"/>
        <v>44</v>
      </c>
      <c r="BC25" s="223">
        <f t="shared" ca="1" si="38"/>
        <v>39</v>
      </c>
      <c r="BD25" s="216" t="str">
        <f t="shared" ca="1" si="38"/>
        <v>NE</v>
      </c>
      <c r="BE25" s="220">
        <f t="shared" ca="1" si="38"/>
        <v>22.2</v>
      </c>
      <c r="BF25" s="214">
        <f t="shared" ca="1" si="26"/>
        <v>-1</v>
      </c>
      <c r="BG25" s="215" t="str">
        <f t="shared" ca="1" si="26"/>
        <v>12:00a</v>
      </c>
      <c r="BH25" s="214">
        <f t="shared" ca="1" si="26"/>
        <v>-14</v>
      </c>
      <c r="BI25" s="216">
        <f t="shared" ca="1" si="26"/>
        <v>-42</v>
      </c>
      <c r="BJ25" s="224">
        <f t="shared" ca="1" si="26"/>
        <v>2.94</v>
      </c>
      <c r="BK25" s="225">
        <f t="shared" ca="1" si="26"/>
        <v>0.36</v>
      </c>
      <c r="BL25" s="225">
        <f t="shared" ca="1" si="26"/>
        <v>0.02</v>
      </c>
      <c r="BM25" s="226">
        <f t="shared" ca="1" si="26"/>
        <v>0.16</v>
      </c>
      <c r="BN25" s="224">
        <f t="shared" ca="1" si="26"/>
        <v>0</v>
      </c>
      <c r="BO25" s="225">
        <f t="shared" ca="1" si="26"/>
        <v>0.04</v>
      </c>
      <c r="BP25" s="215" t="str">
        <f t="shared" ca="1" si="26"/>
        <v>11:16a</v>
      </c>
      <c r="BQ25" s="225">
        <f t="shared" ca="1" si="26"/>
        <v>0</v>
      </c>
      <c r="BR25" s="225">
        <f t="shared" ca="1" si="26"/>
        <v>0.24</v>
      </c>
      <c r="BS25" s="226">
        <f t="shared" ca="1" si="26"/>
        <v>3.53</v>
      </c>
      <c r="BT25" s="227">
        <f t="shared" ca="1" si="26"/>
        <v>30.329000000000001</v>
      </c>
      <c r="BU25" s="214" t="str">
        <f t="shared" ca="1" si="27"/>
        <v>Steady</v>
      </c>
      <c r="BV25" s="228">
        <f ca="1">INDIRECT(INDIRECT("$A"&amp;ROW())&amp;"!"&amp;BV$7)</f>
        <v>30.234000000000002</v>
      </c>
      <c r="BW25" s="210" t="str">
        <f t="shared" ca="1" si="28"/>
        <v>12:08a</v>
      </c>
      <c r="BX25" s="228">
        <f t="shared" ca="1" si="29"/>
        <v>30.335999999999999</v>
      </c>
      <c r="BY25" s="210" t="str">
        <f t="shared" ca="1" si="29"/>
        <v>12:08p</v>
      </c>
      <c r="BZ25" s="228">
        <f t="shared" ca="1" si="30"/>
        <v>29.605</v>
      </c>
      <c r="CA25" s="228">
        <f t="shared" ca="1" si="30"/>
        <v>30.603999999999999</v>
      </c>
      <c r="CB25" s="228">
        <f t="shared" ca="1" si="30"/>
        <v>29.140999999999998</v>
      </c>
      <c r="CC25" s="229">
        <f t="shared" ca="1" si="30"/>
        <v>31.33</v>
      </c>
    </row>
    <row r="26" spans="1:81" x14ac:dyDescent="0.35">
      <c r="A26" s="11" t="s">
        <v>269</v>
      </c>
      <c r="B26" s="52" t="str">
        <f t="shared" ca="1" si="6"/>
        <v>R1-1445</v>
      </c>
      <c r="C26" s="8" t="s">
        <v>224</v>
      </c>
      <c r="D26" s="16" t="str">
        <f t="shared" ca="1" si="7"/>
        <v>Logan Summit</v>
      </c>
      <c r="E26" s="53">
        <f>VALUE(LEFT('145'!$B$4,4))</f>
        <v>7615</v>
      </c>
      <c r="F26" s="109">
        <f t="shared" ca="1" si="8"/>
        <v>0</v>
      </c>
      <c r="G26" s="109">
        <f ca="1">IF(AND($K26, $R26-$X26&lt;&gt;0), IF($R26&gt;$G$7,1,0),)</f>
        <v>0</v>
      </c>
      <c r="H26" s="109">
        <f t="shared" ca="1" si="10"/>
        <v>0</v>
      </c>
      <c r="I26" s="109">
        <f ca="1">IF(AND($K26, $X26-$R26&lt;&gt;0), IF($X26&gt;$I$7,1,0),)</f>
        <v>0</v>
      </c>
      <c r="J26" s="109">
        <f t="shared" si="12"/>
        <v>0</v>
      </c>
      <c r="K26" s="109">
        <f t="shared" si="13"/>
        <v>0</v>
      </c>
      <c r="L26" s="109">
        <f t="shared" ca="1" si="31"/>
        <v>0</v>
      </c>
      <c r="M26" s="191">
        <f>'145'!$B$7</f>
        <v>44997</v>
      </c>
      <c r="N26" s="230">
        <f t="shared" ca="1" si="32"/>
        <v>0</v>
      </c>
      <c r="O26" s="231" t="str">
        <f>TEXT(CONCATENATE(LEFT('145'!$B$8,LEN('145'!$B$8)-1),IF(RIGHT('145'!$B$8,1)="p"," PM"," AM")), "[HH]:MM")</f>
        <v>16:56</v>
      </c>
      <c r="P26" s="230" t="str">
        <f t="shared" ca="1" si="14"/>
        <v>0:7</v>
      </c>
      <c r="Q26" s="192">
        <f t="shared" ca="1" si="33"/>
        <v>7</v>
      </c>
      <c r="R26" s="155">
        <f t="shared" ca="1" si="34"/>
        <v>0</v>
      </c>
      <c r="S26" s="194">
        <f>'145'!$B$11</f>
        <v>44997</v>
      </c>
      <c r="T26" s="230">
        <f t="shared" ca="1" si="35"/>
        <v>0</v>
      </c>
      <c r="U26" s="231" t="str">
        <f>TEXT(CONCATENATE(LEFT('145'!$B$12,LEN('145'!$B$12)-1),IF(RIGHT('145'!$B$12,1)="p"," PM"," AM")), "[HH]:MM")</f>
        <v>16:56</v>
      </c>
      <c r="V26" s="230" t="str">
        <f t="shared" ca="1" si="15"/>
        <v>0:7</v>
      </c>
      <c r="W26" s="192">
        <f t="shared" ca="1" si="16"/>
        <v>7</v>
      </c>
      <c r="X26" s="155">
        <f t="shared" ca="1" si="17"/>
        <v>3</v>
      </c>
      <c r="Y26" s="232">
        <f t="shared" ca="1" si="18"/>
        <v>31</v>
      </c>
      <c r="Z26" s="232">
        <f t="shared" ca="1" si="18"/>
        <v>32.5</v>
      </c>
      <c r="AA26" s="124" t="str">
        <f t="shared" ca="1" si="18"/>
        <v>3:27p</v>
      </c>
      <c r="AB26" s="232">
        <f t="shared" ca="1" si="19"/>
        <v>3.7</v>
      </c>
      <c r="AC26" s="124" t="str">
        <f t="shared" ca="1" si="19"/>
        <v>12:34a</v>
      </c>
      <c r="AD26" s="232">
        <f t="shared" ca="1" si="20"/>
        <v>37.200000000000003</v>
      </c>
      <c r="AE26" s="232">
        <f t="shared" ca="1" si="20"/>
        <v>-9.6999999999999993</v>
      </c>
      <c r="AF26" s="232">
        <f t="shared" ca="1" si="20"/>
        <v>39.9</v>
      </c>
      <c r="AG26" s="233">
        <f t="shared" ca="1" si="20"/>
        <v>-25.9</v>
      </c>
      <c r="AH26" s="234">
        <f t="shared" ref="AH26:AK35" ca="1" si="39">INDIRECT(INDIRECT("$A"&amp;ROW())&amp;"!"&amp;AH$7)/100</f>
        <v>0.78</v>
      </c>
      <c r="AI26" s="235">
        <f t="shared" ca="1" si="39"/>
        <v>0.91</v>
      </c>
      <c r="AJ26" s="231" t="str">
        <f t="shared" ca="1" si="22"/>
        <v>7:04a</v>
      </c>
      <c r="AK26" s="235">
        <f ca="1">INDIRECT(INDIRECT("$A"&amp;ROW())&amp;"!"&amp;AK$7)/100</f>
        <v>0.73</v>
      </c>
      <c r="AL26" s="236" t="str">
        <f t="shared" ca="1" si="37"/>
        <v>3:32p</v>
      </c>
      <c r="AM26" s="237">
        <f t="shared" ca="1" si="37"/>
        <v>24.9</v>
      </c>
      <c r="AN26" s="232">
        <f t="shared" ca="1" si="37"/>
        <v>26</v>
      </c>
      <c r="AO26" s="231" t="str">
        <f t="shared" ca="1" si="37"/>
        <v>1:39p</v>
      </c>
      <c r="AP26" s="232">
        <f t="shared" ca="1" si="37"/>
        <v>0</v>
      </c>
      <c r="AQ26" s="236" t="str">
        <f t="shared" ca="1" si="37"/>
        <v>12:31a</v>
      </c>
      <c r="AR26" s="237">
        <f t="shared" ca="1" si="37"/>
        <v>30.7</v>
      </c>
      <c r="AS26" s="232">
        <f t="shared" ca="1" si="37"/>
        <v>32</v>
      </c>
      <c r="AT26" s="236" t="str">
        <f t="shared" ca="1" si="37"/>
        <v>2:07p</v>
      </c>
      <c r="AU26" s="162">
        <f t="shared" ca="1" si="37"/>
        <v>9</v>
      </c>
      <c r="AV26" s="164">
        <f t="shared" ca="1" si="38"/>
        <v>9.3000000000000007</v>
      </c>
      <c r="AW26" s="164">
        <f t="shared" ca="1" si="38"/>
        <v>9</v>
      </c>
      <c r="AX26" s="164">
        <f t="shared" ca="1" si="38"/>
        <v>9</v>
      </c>
      <c r="AY26" s="164">
        <f t="shared" ca="1" si="38"/>
        <v>15</v>
      </c>
      <c r="AZ26" s="124" t="str">
        <f t="shared" ca="1" si="38"/>
        <v>3:47p</v>
      </c>
      <c r="BA26" s="238">
        <f t="shared" ca="1" si="38"/>
        <v>40</v>
      </c>
      <c r="BB26" s="238">
        <f t="shared" ca="1" si="38"/>
        <v>40</v>
      </c>
      <c r="BC26" s="238">
        <f t="shared" ca="1" si="38"/>
        <v>290</v>
      </c>
      <c r="BD26" s="233" t="str">
        <f t="shared" ca="1" si="38"/>
        <v>WNW</v>
      </c>
      <c r="BE26" s="237">
        <f t="shared" ca="1" si="38"/>
        <v>23</v>
      </c>
      <c r="BF26" s="232">
        <f t="shared" ref="BF26:CC35" ca="1" si="40">INDIRECT(INDIRECT("$A"&amp;ROW())&amp;"!"&amp;BF$7)</f>
        <v>2</v>
      </c>
      <c r="BG26" s="124" t="str">
        <f t="shared" ca="1" si="40"/>
        <v>12:00a</v>
      </c>
      <c r="BH26" s="232">
        <f t="shared" ca="1" si="40"/>
        <v>-10</v>
      </c>
      <c r="BI26" s="233">
        <f t="shared" ca="1" si="40"/>
        <v>-26</v>
      </c>
      <c r="BJ26" s="239">
        <f t="shared" ca="1" si="40"/>
        <v>3.75</v>
      </c>
      <c r="BK26" s="240">
        <f t="shared" ca="1" si="40"/>
        <v>0.68</v>
      </c>
      <c r="BL26" s="240">
        <f t="shared" ca="1" si="40"/>
        <v>7.0000000000000007E-2</v>
      </c>
      <c r="BM26" s="241">
        <f t="shared" ca="1" si="40"/>
        <v>0.47</v>
      </c>
      <c r="BN26" s="239">
        <f t="shared" ca="1" si="40"/>
        <v>0</v>
      </c>
      <c r="BO26" s="240">
        <f t="shared" ca="1" si="40"/>
        <v>0.05</v>
      </c>
      <c r="BP26" s="124" t="str">
        <f t="shared" ca="1" si="40"/>
        <v>3:15p</v>
      </c>
      <c r="BQ26" s="240">
        <f t="shared" ca="1" si="40"/>
        <v>0</v>
      </c>
      <c r="BR26" s="240">
        <f t="shared" ca="1" si="40"/>
        <v>0.55000000000000004</v>
      </c>
      <c r="BS26" s="241">
        <f t="shared" ca="1" si="40"/>
        <v>33.880000000000003</v>
      </c>
      <c r="BT26" s="168">
        <f t="shared" ca="1" si="40"/>
        <v>30.224</v>
      </c>
      <c r="BU26" s="232" t="str">
        <f t="shared" ca="1" si="27"/>
        <v>Falling Slowly</v>
      </c>
      <c r="BV26" s="242">
        <f t="shared" ca="1" si="40"/>
        <v>30.183</v>
      </c>
      <c r="BW26" s="231" t="str">
        <f t="shared" ca="1" si="28"/>
        <v>12:14a</v>
      </c>
      <c r="BX26" s="242">
        <f t="shared" ca="1" si="40"/>
        <v>30.260999999999999</v>
      </c>
      <c r="BY26" s="231" t="str">
        <f t="shared" ca="1" si="40"/>
        <v>12:12p</v>
      </c>
      <c r="BZ26" s="242">
        <f t="shared" ca="1" si="40"/>
        <v>29.494</v>
      </c>
      <c r="CA26" s="242">
        <f t="shared" ca="1" si="40"/>
        <v>30.486999999999998</v>
      </c>
      <c r="CB26" s="242">
        <f t="shared" ca="1" si="40"/>
        <v>29.105</v>
      </c>
      <c r="CC26" s="243">
        <f t="shared" ca="1" si="40"/>
        <v>31.010999999999999</v>
      </c>
    </row>
    <row r="27" spans="1:81" x14ac:dyDescent="0.35">
      <c r="A27" s="11" t="s">
        <v>270</v>
      </c>
      <c r="B27" s="50" t="str">
        <f t="shared" ca="1" si="6"/>
        <v>R1-1448</v>
      </c>
      <c r="C27" s="7" t="s">
        <v>225</v>
      </c>
      <c r="D27" s="15" t="str">
        <f t="shared" ca="1" si="7"/>
        <v>Sardine Summit</v>
      </c>
      <c r="E27" s="51">
        <f>VALUE(LEFT('148'!$B$4,4))</f>
        <v>5900</v>
      </c>
      <c r="F27" s="110">
        <f t="shared" ca="1" si="8"/>
        <v>0</v>
      </c>
      <c r="G27" s="110">
        <f t="shared" ref="G27:G35" ca="1" si="41">IF(AND($K27, $R27-$X27&lt;&gt;0), IF($R27&gt;$G$7,1,0),)</f>
        <v>0</v>
      </c>
      <c r="H27" s="110">
        <f t="shared" ca="1" si="10"/>
        <v>0</v>
      </c>
      <c r="I27" s="110">
        <f t="shared" ref="I27:I35" ca="1" si="42">IF(AND($K27, $X27-$R27&lt;&gt;0), IF($X27&gt;$I$7,1,0),)</f>
        <v>0</v>
      </c>
      <c r="J27" s="110">
        <f t="shared" si="12"/>
        <v>0</v>
      </c>
      <c r="K27" s="110">
        <f t="shared" si="13"/>
        <v>0</v>
      </c>
      <c r="L27" s="110">
        <f t="shared" ca="1" si="31"/>
        <v>0</v>
      </c>
      <c r="M27" s="208">
        <f>'148'!$B$7</f>
        <v>44997</v>
      </c>
      <c r="N27" s="209">
        <f t="shared" ca="1" si="32"/>
        <v>0</v>
      </c>
      <c r="O27" s="210" t="str">
        <f>TEXT(CONCATENATE(LEFT('148'!$B$8,LEN('148'!$B$8)-1),IF(RIGHT('148'!$B$8,1)="p"," PM"," AM")), "[HH]:MM")</f>
        <v>16:56</v>
      </c>
      <c r="P27" s="209" t="str">
        <f t="shared" ca="1" si="14"/>
        <v>0:7</v>
      </c>
      <c r="Q27" s="211">
        <f t="shared" ca="1" si="33"/>
        <v>7</v>
      </c>
      <c r="R27" s="212">
        <f t="shared" ca="1" si="34"/>
        <v>0</v>
      </c>
      <c r="S27" s="213">
        <f>'148'!$B$11</f>
        <v>44997</v>
      </c>
      <c r="T27" s="209">
        <f t="shared" ca="1" si="35"/>
        <v>0</v>
      </c>
      <c r="U27" s="210" t="str">
        <f>TEXT(CONCATENATE(LEFT('148'!$B$12,LEN('148'!$B$12)-1),IF(RIGHT('148'!$B$12,1)="p"," PM"," AM")), "[HH]:MM")</f>
        <v>16:56</v>
      </c>
      <c r="V27" s="209" t="str">
        <f t="shared" ca="1" si="15"/>
        <v>0:7</v>
      </c>
      <c r="W27" s="211">
        <f t="shared" ca="1" si="16"/>
        <v>7</v>
      </c>
      <c r="X27" s="212">
        <f t="shared" ca="1" si="17"/>
        <v>3</v>
      </c>
      <c r="Y27" s="214">
        <f t="shared" ca="1" si="18"/>
        <v>36.1</v>
      </c>
      <c r="Z27" s="214">
        <f t="shared" ca="1" si="18"/>
        <v>39.299999999999997</v>
      </c>
      <c r="AA27" s="215" t="str">
        <f t="shared" ca="1" si="18"/>
        <v>3:46p</v>
      </c>
      <c r="AB27" s="214">
        <f t="shared" ca="1" si="19"/>
        <v>24.1</v>
      </c>
      <c r="AC27" s="215" t="str">
        <f t="shared" ca="1" si="19"/>
        <v>8:59a</v>
      </c>
      <c r="AD27" s="214">
        <f t="shared" ca="1" si="20"/>
        <v>47.6</v>
      </c>
      <c r="AE27" s="214">
        <f t="shared" ca="1" si="20"/>
        <v>9.1999999999999993</v>
      </c>
      <c r="AF27" s="214">
        <f t="shared" ca="1" si="20"/>
        <v>47.6</v>
      </c>
      <c r="AG27" s="216">
        <f t="shared" ca="1" si="20"/>
        <v>-11.8</v>
      </c>
      <c r="AH27" s="217">
        <f t="shared" ca="1" si="39"/>
        <v>0.81</v>
      </c>
      <c r="AI27" s="218">
        <f t="shared" ca="1" si="39"/>
        <v>0.93</v>
      </c>
      <c r="AJ27" s="210" t="str">
        <f t="shared" ca="1" si="22"/>
        <v>6:03a</v>
      </c>
      <c r="AK27" s="218">
        <f ca="1">INDIRECT(INDIRECT("$A"&amp;ROW())&amp;"!"&amp;AK$7)/100</f>
        <v>0.7</v>
      </c>
      <c r="AL27" s="219" t="str">
        <f t="shared" ca="1" si="37"/>
        <v>12:00a</v>
      </c>
      <c r="AM27" s="220">
        <f t="shared" ca="1" si="37"/>
        <v>30.8</v>
      </c>
      <c r="AN27" s="214">
        <f t="shared" ca="1" si="37"/>
        <v>34</v>
      </c>
      <c r="AO27" s="210" t="str">
        <f t="shared" ca="1" si="37"/>
        <v>3:36p</v>
      </c>
      <c r="AP27" s="214">
        <f t="shared" ca="1" si="37"/>
        <v>17</v>
      </c>
      <c r="AQ27" s="219" t="str">
        <f t="shared" ca="1" si="37"/>
        <v>12:00a</v>
      </c>
      <c r="AR27" s="220">
        <f t="shared" ca="1" si="37"/>
        <v>35.799999999999997</v>
      </c>
      <c r="AS27" s="214">
        <f t="shared" ca="1" si="37"/>
        <v>39</v>
      </c>
      <c r="AT27" s="219" t="str">
        <f t="shared" ca="1" si="37"/>
        <v>3:40p</v>
      </c>
      <c r="AU27" s="221">
        <f t="shared" ca="1" si="37"/>
        <v>4.5</v>
      </c>
      <c r="AV27" s="222">
        <f t="shared" ca="1" si="38"/>
        <v>3.9</v>
      </c>
      <c r="AW27" s="222">
        <f t="shared" ca="1" si="38"/>
        <v>4</v>
      </c>
      <c r="AX27" s="222">
        <f t="shared" ca="1" si="38"/>
        <v>4</v>
      </c>
      <c r="AY27" s="222">
        <f t="shared" ca="1" si="38"/>
        <v>13</v>
      </c>
      <c r="AZ27" s="215" t="str">
        <f t="shared" ca="1" si="38"/>
        <v>3:06p</v>
      </c>
      <c r="BA27" s="223">
        <f t="shared" ca="1" si="38"/>
        <v>53</v>
      </c>
      <c r="BB27" s="223">
        <f t="shared" ca="1" si="38"/>
        <v>53</v>
      </c>
      <c r="BC27" s="223">
        <f t="shared" ca="1" si="38"/>
        <v>196</v>
      </c>
      <c r="BD27" s="216" t="str">
        <f t="shared" ca="1" si="38"/>
        <v>SSW</v>
      </c>
      <c r="BE27" s="220">
        <f t="shared" ca="1" si="38"/>
        <v>32.799999999999997</v>
      </c>
      <c r="BF27" s="214">
        <f t="shared" ca="1" si="40"/>
        <v>15</v>
      </c>
      <c r="BG27" s="215" t="str">
        <f t="shared" ca="1" si="40"/>
        <v>10:43a</v>
      </c>
      <c r="BH27" s="214">
        <f t="shared" ca="1" si="40"/>
        <v>4</v>
      </c>
      <c r="BI27" s="216">
        <f t="shared" ca="1" si="40"/>
        <v>-26</v>
      </c>
      <c r="BJ27" s="224">
        <f t="shared" ca="1" si="40"/>
        <v>8.73</v>
      </c>
      <c r="BK27" s="225">
        <f t="shared" ca="1" si="40"/>
        <v>1.8</v>
      </c>
      <c r="BL27" s="225">
        <f t="shared" ca="1" si="40"/>
        <v>0.22</v>
      </c>
      <c r="BM27" s="226">
        <f t="shared" ca="1" si="40"/>
        <v>1.17</v>
      </c>
      <c r="BN27" s="224">
        <f t="shared" ca="1" si="40"/>
        <v>0</v>
      </c>
      <c r="BO27" s="225">
        <f t="shared" ca="1" si="40"/>
        <v>0.15</v>
      </c>
      <c r="BP27" s="215" t="str">
        <f t="shared" ca="1" si="40"/>
        <v>12:41p</v>
      </c>
      <c r="BQ27" s="225">
        <f t="shared" ca="1" si="40"/>
        <v>0</v>
      </c>
      <c r="BR27" s="225">
        <f t="shared" ca="1" si="40"/>
        <v>3.67</v>
      </c>
      <c r="BS27" s="226">
        <f t="shared" ca="1" si="40"/>
        <v>82.29</v>
      </c>
      <c r="BT27" s="227">
        <f t="shared" ca="1" si="40"/>
        <v>30.175000000000001</v>
      </c>
      <c r="BU27" s="214" t="str">
        <f t="shared" ca="1" si="27"/>
        <v>Falling Slowly</v>
      </c>
      <c r="BV27" s="228">
        <f t="shared" ca="1" si="40"/>
        <v>30.120999999999999</v>
      </c>
      <c r="BW27" s="210" t="str">
        <f t="shared" ca="1" si="28"/>
        <v>7:25a</v>
      </c>
      <c r="BX27" s="228">
        <f t="shared" ca="1" si="40"/>
        <v>30.199000000000002</v>
      </c>
      <c r="BY27" s="210" t="str">
        <f t="shared" ca="1" si="40"/>
        <v>1:14p</v>
      </c>
      <c r="BZ27" s="228">
        <f t="shared" ca="1" si="40"/>
        <v>29.478000000000002</v>
      </c>
      <c r="CA27" s="228">
        <f t="shared" ca="1" si="40"/>
        <v>30.393999999999998</v>
      </c>
      <c r="CB27" s="228">
        <f t="shared" ca="1" si="40"/>
        <v>29.173999999999999</v>
      </c>
      <c r="CC27" s="229">
        <f t="shared" ca="1" si="40"/>
        <v>30.895</v>
      </c>
    </row>
    <row r="28" spans="1:81" x14ac:dyDescent="0.35">
      <c r="A28" s="11" t="s">
        <v>377</v>
      </c>
      <c r="B28" s="52" t="str">
        <f t="shared" ca="1" si="6"/>
        <v>R11751</v>
      </c>
      <c r="C28" s="8" t="s">
        <v>378</v>
      </c>
      <c r="D28" s="16" t="str">
        <f t="shared" ca="1" si="7"/>
        <v>South Willard</v>
      </c>
      <c r="E28" s="53">
        <f>VALUE(LEFT('151'!$B$4,4))</f>
        <v>4310</v>
      </c>
      <c r="F28" s="109">
        <f t="shared" ca="1" si="8"/>
        <v>0</v>
      </c>
      <c r="G28" s="109">
        <f t="shared" ca="1" si="41"/>
        <v>0</v>
      </c>
      <c r="H28" s="109">
        <f t="shared" ca="1" si="10"/>
        <v>0</v>
      </c>
      <c r="I28" s="109">
        <f t="shared" ca="1" si="42"/>
        <v>0</v>
      </c>
      <c r="J28" s="109">
        <f t="shared" si="12"/>
        <v>0</v>
      </c>
      <c r="K28" s="109">
        <f t="shared" si="13"/>
        <v>0</v>
      </c>
      <c r="L28" s="109">
        <f t="shared" ca="1" si="31"/>
        <v>0</v>
      </c>
      <c r="M28" s="191">
        <f>'151'!$B$7</f>
        <v>44997</v>
      </c>
      <c r="N28" s="230">
        <f t="shared" ca="1" si="32"/>
        <v>0</v>
      </c>
      <c r="O28" s="231" t="str">
        <f>TEXT(CONCATENATE(LEFT('151'!$B$8,LEN('151'!$B$8)-1),IF(RIGHT('151'!$B$8,1)="p"," PM"," AM")), "[HH]:MM")</f>
        <v>16:56</v>
      </c>
      <c r="P28" s="230" t="str">
        <f t="shared" ca="1" si="14"/>
        <v>0:7</v>
      </c>
      <c r="Q28" s="192">
        <f t="shared" ca="1" si="33"/>
        <v>7</v>
      </c>
      <c r="R28" s="155">
        <f t="shared" ca="1" si="34"/>
        <v>0</v>
      </c>
      <c r="S28" s="194">
        <f>'151'!$B$11</f>
        <v>44997</v>
      </c>
      <c r="T28" s="230">
        <f t="shared" ca="1" si="35"/>
        <v>0</v>
      </c>
      <c r="U28" s="231" t="str">
        <f>TEXT(CONCATENATE(LEFT('151'!$B$12,LEN('151'!$B$12)-1),IF(RIGHT('151'!$B$12,1)="p"," PM"," AM")), "[HH]:MM")</f>
        <v>16:56</v>
      </c>
      <c r="V28" s="230" t="str">
        <f t="shared" ca="1" si="15"/>
        <v>0:7</v>
      </c>
      <c r="W28" s="192">
        <f t="shared" ca="1" si="16"/>
        <v>7</v>
      </c>
      <c r="X28" s="155">
        <f t="shared" ca="1" si="17"/>
        <v>3</v>
      </c>
      <c r="Y28" s="232">
        <f t="shared" ca="1" si="18"/>
        <v>40.5</v>
      </c>
      <c r="Z28" s="232">
        <f t="shared" ca="1" si="18"/>
        <v>40.6</v>
      </c>
      <c r="AA28" s="124" t="str">
        <f t="shared" ca="1" si="18"/>
        <v>4:56p</v>
      </c>
      <c r="AB28" s="232">
        <f t="shared" ca="1" si="19"/>
        <v>29.8</v>
      </c>
      <c r="AC28" s="124" t="str">
        <f t="shared" ca="1" si="19"/>
        <v>9:45a</v>
      </c>
      <c r="AD28" s="232">
        <f t="shared" ca="1" si="20"/>
        <v>53.5</v>
      </c>
      <c r="AE28" s="232">
        <f t="shared" ca="1" si="20"/>
        <v>15</v>
      </c>
      <c r="AF28" s="232">
        <f t="shared" ca="1" si="20"/>
        <v>53.5</v>
      </c>
      <c r="AG28" s="233">
        <f t="shared" ca="1" si="20"/>
        <v>-1.4</v>
      </c>
      <c r="AH28" s="234">
        <f t="shared" ca="1" si="39"/>
        <v>0.9</v>
      </c>
      <c r="AI28" s="235">
        <f t="shared" ca="1" si="39"/>
        <v>0.93</v>
      </c>
      <c r="AJ28" s="231" t="str">
        <f t="shared" ca="1" si="22"/>
        <v>10:33a</v>
      </c>
      <c r="AK28" s="235">
        <f t="shared" ca="1" si="39"/>
        <v>0.81</v>
      </c>
      <c r="AL28" s="236" t="str">
        <f t="shared" ca="1" si="37"/>
        <v>12:00a</v>
      </c>
      <c r="AM28" s="237">
        <f t="shared" ca="1" si="37"/>
        <v>37.799999999999997</v>
      </c>
      <c r="AN28" s="232">
        <f t="shared" ca="1" si="37"/>
        <v>38</v>
      </c>
      <c r="AO28" s="231" t="str">
        <f t="shared" ca="1" si="37"/>
        <v>4:47p</v>
      </c>
      <c r="AP28" s="232">
        <f t="shared" ca="1" si="37"/>
        <v>26</v>
      </c>
      <c r="AQ28" s="236" t="str">
        <f t="shared" ca="1" si="37"/>
        <v>12:23a</v>
      </c>
      <c r="AR28" s="237">
        <f t="shared" ca="1" si="37"/>
        <v>40.4</v>
      </c>
      <c r="AS28" s="232">
        <f t="shared" ca="1" si="37"/>
        <v>41</v>
      </c>
      <c r="AT28" s="236" t="str">
        <f t="shared" ca="1" si="37"/>
        <v>4:55p</v>
      </c>
      <c r="AU28" s="162">
        <f t="shared" ca="1" si="37"/>
        <v>0</v>
      </c>
      <c r="AV28" s="164">
        <f t="shared" ca="1" si="38"/>
        <v>0</v>
      </c>
      <c r="AW28" s="164">
        <f t="shared" ca="1" si="38"/>
        <v>0</v>
      </c>
      <c r="AX28" s="164">
        <f t="shared" ca="1" si="38"/>
        <v>0</v>
      </c>
      <c r="AY28" s="164">
        <f t="shared" ca="1" si="38"/>
        <v>6</v>
      </c>
      <c r="AZ28" s="124" t="str">
        <f t="shared" ca="1" si="38"/>
        <v>1:48a</v>
      </c>
      <c r="BA28" s="238">
        <f t="shared" ca="1" si="38"/>
        <v>35</v>
      </c>
      <c r="BB28" s="238">
        <f t="shared" ca="1" si="38"/>
        <v>37</v>
      </c>
      <c r="BC28" s="238">
        <f t="shared" ca="1" si="38"/>
        <v>220</v>
      </c>
      <c r="BD28" s="233" t="str">
        <f t="shared" ca="1" si="38"/>
        <v>SW</v>
      </c>
      <c r="BE28" s="237">
        <f t="shared" ca="1" si="38"/>
        <v>40.5</v>
      </c>
      <c r="BF28" s="232">
        <f t="shared" ca="1" si="40"/>
        <v>30</v>
      </c>
      <c r="BG28" s="124" t="str">
        <f t="shared" ca="1" si="40"/>
        <v>7:04a</v>
      </c>
      <c r="BH28" s="232">
        <f t="shared" ca="1" si="40"/>
        <v>15</v>
      </c>
      <c r="BI28" s="233">
        <f t="shared" ca="1" si="40"/>
        <v>-1</v>
      </c>
      <c r="BJ28" s="239">
        <f t="shared" ca="1" si="40"/>
        <v>10.41</v>
      </c>
      <c r="BK28" s="240">
        <f t="shared" ca="1" si="40"/>
        <v>0.95</v>
      </c>
      <c r="BL28" s="240">
        <f t="shared" ca="1" si="40"/>
        <v>0.11</v>
      </c>
      <c r="BM28" s="241">
        <f t="shared" ca="1" si="40"/>
        <v>0.11</v>
      </c>
      <c r="BN28" s="239">
        <f t="shared" ca="1" si="40"/>
        <v>0</v>
      </c>
      <c r="BO28" s="240">
        <f t="shared" ca="1" si="40"/>
        <v>0.13</v>
      </c>
      <c r="BP28" s="124" t="str">
        <f t="shared" ca="1" si="40"/>
        <v>12:48p</v>
      </c>
      <c r="BQ28" s="240">
        <f t="shared" ca="1" si="40"/>
        <v>0</v>
      </c>
      <c r="BR28" s="240">
        <f t="shared" ca="1" si="40"/>
        <v>2.52</v>
      </c>
      <c r="BS28" s="241">
        <f t="shared" ca="1" si="40"/>
        <v>2.52</v>
      </c>
      <c r="BT28" s="168">
        <f t="shared" ca="1" si="40"/>
        <v>30.113</v>
      </c>
      <c r="BU28" s="232" t="str">
        <f t="shared" ca="1" si="27"/>
        <v>Falling Slowly</v>
      </c>
      <c r="BV28" s="242">
        <f t="shared" ca="1" si="40"/>
        <v>30.058</v>
      </c>
      <c r="BW28" s="231" t="str">
        <f t="shared" ca="1" si="28"/>
        <v>12:40a</v>
      </c>
      <c r="BX28" s="242">
        <f t="shared" ca="1" si="40"/>
        <v>30.148</v>
      </c>
      <c r="BY28" s="231" t="str">
        <f t="shared" ca="1" si="40"/>
        <v>1:17p</v>
      </c>
      <c r="BZ28" s="242">
        <f t="shared" ca="1" si="40"/>
        <v>29.498000000000001</v>
      </c>
      <c r="CA28" s="242">
        <f t="shared" ca="1" si="40"/>
        <v>30.35</v>
      </c>
      <c r="CB28" s="242">
        <f t="shared" ca="1" si="40"/>
        <v>29.129000000000001</v>
      </c>
      <c r="CC28" s="243">
        <f t="shared" ca="1" si="40"/>
        <v>30.835999999999999</v>
      </c>
    </row>
    <row r="29" spans="1:81" x14ac:dyDescent="0.35">
      <c r="A29" s="11" t="s">
        <v>370</v>
      </c>
      <c r="B29" s="50" t="str">
        <f ca="1">INDIRECT(INDIRECT("$A"&amp;ROW())&amp;"!"&amp;B$7)</f>
        <v>R1-1752</v>
      </c>
      <c r="C29" s="7" t="s">
        <v>369</v>
      </c>
      <c r="D29" s="15" t="str">
        <f t="shared" ca="1" si="7"/>
        <v>Wellsville-1752</v>
      </c>
      <c r="E29" s="51">
        <f>VALUE(LEFT('152'!$B$4,4))</f>
        <v>4521</v>
      </c>
      <c r="F29" s="110">
        <f t="shared" ca="1" si="8"/>
        <v>0</v>
      </c>
      <c r="G29" s="110">
        <f t="shared" ca="1" si="41"/>
        <v>0</v>
      </c>
      <c r="H29" s="110">
        <f t="shared" ca="1" si="10"/>
        <v>0</v>
      </c>
      <c r="I29" s="110">
        <f t="shared" ca="1" si="42"/>
        <v>0</v>
      </c>
      <c r="J29" s="110">
        <f t="shared" si="12"/>
        <v>0</v>
      </c>
      <c r="K29" s="110">
        <f t="shared" si="13"/>
        <v>0</v>
      </c>
      <c r="L29" s="110">
        <f t="shared" ca="1" si="31"/>
        <v>0</v>
      </c>
      <c r="M29" s="208">
        <f>'152'!$B$7</f>
        <v>44997</v>
      </c>
      <c r="N29" s="209">
        <f t="shared" ca="1" si="32"/>
        <v>0</v>
      </c>
      <c r="O29" s="210" t="str">
        <f>TEXT(CONCATENATE(LEFT('152'!$B$8,LEN('152'!$B$8)-1),IF(RIGHT('152'!$B$8,1)="p"," PM"," AM")), "[HH]:MM")</f>
        <v>16:56</v>
      </c>
      <c r="P29" s="209" t="str">
        <f t="shared" ca="1" si="14"/>
        <v>0:7</v>
      </c>
      <c r="Q29" s="211">
        <f t="shared" ca="1" si="33"/>
        <v>7</v>
      </c>
      <c r="R29" s="212">
        <f t="shared" ca="1" si="34"/>
        <v>0</v>
      </c>
      <c r="S29" s="213">
        <f>'152'!$B$11</f>
        <v>44997</v>
      </c>
      <c r="T29" s="209">
        <f t="shared" ca="1" si="35"/>
        <v>0</v>
      </c>
      <c r="U29" s="210" t="str">
        <f>TEXT(CONCATENATE(LEFT('152'!$B$12,LEN('152'!$B$12)-1),IF(RIGHT('152'!$B$12,1)="p"," PM"," AM")), "[HH]:MM")</f>
        <v>16:56</v>
      </c>
      <c r="V29" s="209" t="str">
        <f t="shared" ca="1" si="15"/>
        <v>0:7</v>
      </c>
      <c r="W29" s="211">
        <f t="shared" ca="1" si="16"/>
        <v>7</v>
      </c>
      <c r="X29" s="212">
        <f t="shared" ca="1" si="17"/>
        <v>3</v>
      </c>
      <c r="Y29" s="214">
        <f t="shared" ca="1" si="18"/>
        <v>37.1</v>
      </c>
      <c r="Z29" s="214">
        <f t="shared" ca="1" si="18"/>
        <v>37.1</v>
      </c>
      <c r="AA29" s="215" t="str">
        <f t="shared" ca="1" si="18"/>
        <v>4:55p</v>
      </c>
      <c r="AB29" s="214">
        <f t="shared" ca="1" si="19"/>
        <v>23.6</v>
      </c>
      <c r="AC29" s="215" t="str">
        <f t="shared" ca="1" si="19"/>
        <v>12:15a</v>
      </c>
      <c r="AD29" s="214">
        <f t="shared" ca="1" si="20"/>
        <v>52.6</v>
      </c>
      <c r="AE29" s="214">
        <f t="shared" ca="1" si="20"/>
        <v>3.6</v>
      </c>
      <c r="AF29" s="214">
        <f t="shared" ca="1" si="20"/>
        <v>52.6</v>
      </c>
      <c r="AG29" s="216">
        <f t="shared" ca="1" si="20"/>
        <v>-22.6</v>
      </c>
      <c r="AH29" s="217">
        <f t="shared" ca="1" si="39"/>
        <v>0.71</v>
      </c>
      <c r="AI29" s="218">
        <f t="shared" ca="1" si="39"/>
        <v>0.92</v>
      </c>
      <c r="AJ29" s="210" t="str">
        <f t="shared" ca="1" si="22"/>
        <v>7:57a</v>
      </c>
      <c r="AK29" s="218">
        <f t="shared" ref="AK29:AK35" ca="1" si="43">INDIRECT(INDIRECT("$A"&amp;ROW())&amp;"!"&amp;AK$7)/100</f>
        <v>0.7</v>
      </c>
      <c r="AL29" s="219" t="str">
        <f t="shared" ca="1" si="37"/>
        <v>1:39p</v>
      </c>
      <c r="AM29" s="220">
        <f t="shared" ca="1" si="37"/>
        <v>28.6</v>
      </c>
      <c r="AN29" s="214">
        <f t="shared" ca="1" si="37"/>
        <v>28</v>
      </c>
      <c r="AO29" s="210" t="str">
        <f t="shared" ca="1" si="37"/>
        <v>4:11p</v>
      </c>
      <c r="AP29" s="214">
        <f t="shared" ca="1" si="37"/>
        <v>17</v>
      </c>
      <c r="AQ29" s="219" t="str">
        <f t="shared" ca="1" si="37"/>
        <v>12:00a</v>
      </c>
      <c r="AR29" s="220">
        <f t="shared" ca="1" si="37"/>
        <v>36.5</v>
      </c>
      <c r="AS29" s="214">
        <f t="shared" ca="1" si="37"/>
        <v>36</v>
      </c>
      <c r="AT29" s="219" t="str">
        <f t="shared" ca="1" si="37"/>
        <v>4:51p</v>
      </c>
      <c r="AU29" s="221">
        <f t="shared" ca="1" si="37"/>
        <v>1</v>
      </c>
      <c r="AV29" s="222">
        <f t="shared" ca="1" si="38"/>
        <v>0.2</v>
      </c>
      <c r="AW29" s="222">
        <f t="shared" ca="1" si="38"/>
        <v>0</v>
      </c>
      <c r="AX29" s="222">
        <f t="shared" ca="1" si="38"/>
        <v>0</v>
      </c>
      <c r="AY29" s="222">
        <f t="shared" ca="1" si="38"/>
        <v>9</v>
      </c>
      <c r="AZ29" s="215" t="str">
        <f t="shared" ca="1" si="38"/>
        <v>11:47a</v>
      </c>
      <c r="BA29" s="223">
        <f t="shared" ca="1" si="38"/>
        <v>47</v>
      </c>
      <c r="BB29" s="223">
        <f t="shared" ca="1" si="38"/>
        <v>47</v>
      </c>
      <c r="BC29" s="223">
        <f t="shared" ca="1" si="38"/>
        <v>228</v>
      </c>
      <c r="BD29" s="216" t="str">
        <f t="shared" ca="1" si="38"/>
        <v>SW</v>
      </c>
      <c r="BE29" s="220">
        <f t="shared" ca="1" si="38"/>
        <v>37.1</v>
      </c>
      <c r="BF29" s="214">
        <f t="shared" ca="1" si="40"/>
        <v>21</v>
      </c>
      <c r="BG29" s="215" t="str">
        <f t="shared" ca="1" si="40"/>
        <v>4:35a</v>
      </c>
      <c r="BH29" s="214">
        <f t="shared" ca="1" si="40"/>
        <v>0</v>
      </c>
      <c r="BI29" s="216">
        <f t="shared" ca="1" si="40"/>
        <v>-28</v>
      </c>
      <c r="BJ29" s="224">
        <f t="shared" ca="1" si="40"/>
        <v>10.119999999999999</v>
      </c>
      <c r="BK29" s="225">
        <f t="shared" ca="1" si="40"/>
        <v>1.42</v>
      </c>
      <c r="BL29" s="225">
        <f t="shared" ca="1" si="40"/>
        <v>0.09</v>
      </c>
      <c r="BM29" s="226">
        <f t="shared" ca="1" si="40"/>
        <v>0.9</v>
      </c>
      <c r="BN29" s="224">
        <f t="shared" ca="1" si="40"/>
        <v>0</v>
      </c>
      <c r="BO29" s="225">
        <f t="shared" ca="1" si="40"/>
        <v>0.1</v>
      </c>
      <c r="BP29" s="215" t="str">
        <f t="shared" ca="1" si="40"/>
        <v>10:45a</v>
      </c>
      <c r="BQ29" s="225">
        <f t="shared" ca="1" si="40"/>
        <v>0</v>
      </c>
      <c r="BR29" s="225">
        <f t="shared" ca="1" si="40"/>
        <v>1.77</v>
      </c>
      <c r="BS29" s="226">
        <f t="shared" ca="1" si="40"/>
        <v>82.29</v>
      </c>
      <c r="BT29" s="227">
        <f t="shared" ca="1" si="40"/>
        <v>30.212</v>
      </c>
      <c r="BU29" s="214" t="str">
        <f t="shared" ca="1" si="27"/>
        <v>Steady</v>
      </c>
      <c r="BV29" s="228">
        <f t="shared" ca="1" si="40"/>
        <v>30.164000000000001</v>
      </c>
      <c r="BW29" s="210" t="str">
        <f t="shared" ca="1" si="28"/>
        <v>6:45a</v>
      </c>
      <c r="BX29" s="228">
        <f t="shared" ca="1" si="40"/>
        <v>30.227</v>
      </c>
      <c r="BY29" s="210" t="str">
        <f t="shared" ca="1" si="40"/>
        <v>1:18p</v>
      </c>
      <c r="BZ29" s="228">
        <f t="shared" ca="1" si="40"/>
        <v>29.492999999999999</v>
      </c>
      <c r="CA29" s="228">
        <f t="shared" ca="1" si="40"/>
        <v>30.477</v>
      </c>
      <c r="CB29" s="228">
        <f t="shared" ca="1" si="40"/>
        <v>29.2</v>
      </c>
      <c r="CC29" s="229">
        <f t="shared" ca="1" si="40"/>
        <v>31.018000000000001</v>
      </c>
    </row>
    <row r="30" spans="1:81" x14ac:dyDescent="0.35">
      <c r="A30" s="11" t="s">
        <v>283</v>
      </c>
      <c r="B30" s="52" t="str">
        <f t="shared" ca="1" si="6"/>
        <v>R1-HQ-UDOT</v>
      </c>
      <c r="C30" s="8" t="s">
        <v>226</v>
      </c>
      <c r="D30" s="16" t="str">
        <f t="shared" ca="1" si="7"/>
        <v>Ogden/Harrisville</v>
      </c>
      <c r="E30" s="53">
        <f>VALUE(LEFT(HQ!$B$4,4))</f>
        <v>4285</v>
      </c>
      <c r="F30" s="109">
        <f t="shared" ca="1" si="8"/>
        <v>0</v>
      </c>
      <c r="G30" s="109">
        <f t="shared" ca="1" si="41"/>
        <v>0</v>
      </c>
      <c r="H30" s="109">
        <f t="shared" ca="1" si="10"/>
        <v>0</v>
      </c>
      <c r="I30" s="109">
        <f t="shared" ca="1" si="42"/>
        <v>0</v>
      </c>
      <c r="J30" s="109">
        <f t="shared" si="12"/>
        <v>0</v>
      </c>
      <c r="K30" s="109">
        <f t="shared" si="13"/>
        <v>0</v>
      </c>
      <c r="L30" s="109">
        <f t="shared" ca="1" si="31"/>
        <v>0</v>
      </c>
      <c r="M30" s="191">
        <f>HQ!$B$7</f>
        <v>44997</v>
      </c>
      <c r="N30" s="230">
        <f t="shared" ca="1" si="32"/>
        <v>0</v>
      </c>
      <c r="O30" s="231" t="str">
        <f>TEXT(CONCATENATE(LEFT(HQ!$B$8,LEN(HQ!$B$8)-1),IF(RIGHT(HQ!$B$8,1)="p"," PM"," AM")), "[HH]:MM")</f>
        <v>16:56</v>
      </c>
      <c r="P30" s="230" t="str">
        <f t="shared" ca="1" si="14"/>
        <v>0:7</v>
      </c>
      <c r="Q30" s="192">
        <f t="shared" ca="1" si="33"/>
        <v>7</v>
      </c>
      <c r="R30" s="155">
        <f t="shared" ca="1" si="34"/>
        <v>0</v>
      </c>
      <c r="S30" s="194">
        <f>HQ!$B$11</f>
        <v>44997</v>
      </c>
      <c r="T30" s="230">
        <f t="shared" ca="1" si="35"/>
        <v>0</v>
      </c>
      <c r="U30" s="231" t="str">
        <f>TEXT(CONCATENATE(LEFT(HQ!$B$12,LEN(HQ!$B$12)-1),IF(RIGHT(HQ!$B$12,1)="p"," PM"," AM")), "[HH]:MM")</f>
        <v>16:56</v>
      </c>
      <c r="V30" s="230" t="str">
        <f t="shared" ca="1" si="15"/>
        <v>0:7</v>
      </c>
      <c r="W30" s="192">
        <f t="shared" ca="1" si="16"/>
        <v>7</v>
      </c>
      <c r="X30" s="155">
        <f t="shared" ca="1" si="17"/>
        <v>3</v>
      </c>
      <c r="Y30" s="232">
        <f t="shared" ca="1" si="18"/>
        <v>42</v>
      </c>
      <c r="Z30" s="232">
        <f t="shared" ca="1" si="18"/>
        <v>42</v>
      </c>
      <c r="AA30" s="124" t="str">
        <f t="shared" ca="1" si="18"/>
        <v>4:55p</v>
      </c>
      <c r="AB30" s="232">
        <f t="shared" ca="1" si="19"/>
        <v>31.5</v>
      </c>
      <c r="AC30" s="124" t="str">
        <f t="shared" ca="1" si="19"/>
        <v>10:22a</v>
      </c>
      <c r="AD30" s="232">
        <f t="shared" ca="1" si="20"/>
        <v>53.7</v>
      </c>
      <c r="AE30" s="232">
        <f t="shared" ca="1" si="20"/>
        <v>17</v>
      </c>
      <c r="AF30" s="232">
        <f t="shared" ca="1" si="20"/>
        <v>53.7</v>
      </c>
      <c r="AG30" s="233">
        <f t="shared" ca="1" si="20"/>
        <v>0.1</v>
      </c>
      <c r="AH30" s="234">
        <f t="shared" ca="1" si="39"/>
        <v>0.86</v>
      </c>
      <c r="AI30" s="235">
        <f t="shared" ca="1" si="39"/>
        <v>0.93</v>
      </c>
      <c r="AJ30" s="231" t="str">
        <f t="shared" ca="1" si="22"/>
        <v>10:58a</v>
      </c>
      <c r="AK30" s="235">
        <f t="shared" ca="1" si="43"/>
        <v>0.72</v>
      </c>
      <c r="AL30" s="236" t="str">
        <f t="shared" ca="1" si="37"/>
        <v>4:18a</v>
      </c>
      <c r="AM30" s="237">
        <f t="shared" ca="1" si="37"/>
        <v>38.1</v>
      </c>
      <c r="AN30" s="232">
        <f t="shared" ca="1" si="37"/>
        <v>39</v>
      </c>
      <c r="AO30" s="231" t="str">
        <f t="shared" ca="1" si="37"/>
        <v>3:49p</v>
      </c>
      <c r="AP30" s="232">
        <f t="shared" ca="1" si="37"/>
        <v>26</v>
      </c>
      <c r="AQ30" s="236" t="str">
        <f t="shared" ca="1" si="37"/>
        <v>12:19a</v>
      </c>
      <c r="AR30" s="237">
        <f t="shared" ca="1" si="37"/>
        <v>41.8</v>
      </c>
      <c r="AS30" s="232">
        <f t="shared" ca="1" si="37"/>
        <v>42</v>
      </c>
      <c r="AT30" s="236" t="str">
        <f t="shared" ca="1" si="37"/>
        <v>4:38p</v>
      </c>
      <c r="AU30" s="162">
        <f t="shared" ca="1" si="37"/>
        <v>1.9</v>
      </c>
      <c r="AV30" s="164">
        <f t="shared" ca="1" si="38"/>
        <v>0.7</v>
      </c>
      <c r="AW30" s="164">
        <f t="shared" ca="1" si="38"/>
        <v>1</v>
      </c>
      <c r="AX30" s="164">
        <f t="shared" ca="1" si="38"/>
        <v>1</v>
      </c>
      <c r="AY30" s="164">
        <f t="shared" ca="1" si="38"/>
        <v>8</v>
      </c>
      <c r="AZ30" s="124" t="str">
        <f t="shared" ca="1" si="38"/>
        <v>4:13a</v>
      </c>
      <c r="BA30" s="238">
        <f t="shared" ca="1" si="38"/>
        <v>43</v>
      </c>
      <c r="BB30" s="238">
        <f t="shared" ca="1" si="38"/>
        <v>43</v>
      </c>
      <c r="BC30" s="238">
        <f t="shared" ca="1" si="38"/>
        <v>96</v>
      </c>
      <c r="BD30" s="233" t="str">
        <f t="shared" ca="1" si="38"/>
        <v>E</v>
      </c>
      <c r="BE30" s="237">
        <f t="shared" ca="1" si="38"/>
        <v>42</v>
      </c>
      <c r="BF30" s="232">
        <f t="shared" ca="1" si="40"/>
        <v>29</v>
      </c>
      <c r="BG30" s="124" t="str">
        <f t="shared" ca="1" si="40"/>
        <v>4:15a</v>
      </c>
      <c r="BH30" s="232">
        <f t="shared" ca="1" si="40"/>
        <v>14</v>
      </c>
      <c r="BI30" s="233">
        <f t="shared" ca="1" si="40"/>
        <v>-4</v>
      </c>
      <c r="BJ30" s="239">
        <f t="shared" ca="1" si="40"/>
        <v>10.85</v>
      </c>
      <c r="BK30" s="240">
        <f t="shared" ca="1" si="40"/>
        <v>0.86</v>
      </c>
      <c r="BL30" s="240">
        <f t="shared" ca="1" si="40"/>
        <v>0.1</v>
      </c>
      <c r="BM30" s="241">
        <f t="shared" ca="1" si="40"/>
        <v>0.1</v>
      </c>
      <c r="BN30" s="239">
        <f t="shared" ca="1" si="40"/>
        <v>0</v>
      </c>
      <c r="BO30" s="240">
        <f t="shared" ca="1" si="40"/>
        <v>0.13</v>
      </c>
      <c r="BP30" s="124" t="str">
        <f t="shared" ca="1" si="40"/>
        <v>1:01p</v>
      </c>
      <c r="BQ30" s="240">
        <f t="shared" ca="1" si="40"/>
        <v>0</v>
      </c>
      <c r="BR30" s="240">
        <f t="shared" ca="1" si="40"/>
        <v>1.67</v>
      </c>
      <c r="BS30" s="241">
        <f t="shared" ca="1" si="40"/>
        <v>1.67</v>
      </c>
      <c r="BT30" s="168">
        <f t="shared" ca="1" si="40"/>
        <v>30.088999999999999</v>
      </c>
      <c r="BU30" s="232" t="str">
        <f t="shared" ca="1" si="27"/>
        <v>Falling Slowly</v>
      </c>
      <c r="BV30" s="242">
        <f t="shared" ca="1" si="40"/>
        <v>30.045999999999999</v>
      </c>
      <c r="BW30" s="231" t="str">
        <f t="shared" ca="1" si="28"/>
        <v>6:48a</v>
      </c>
      <c r="BX30" s="242">
        <f t="shared" ca="1" si="40"/>
        <v>30.126999999999999</v>
      </c>
      <c r="BY30" s="231" t="str">
        <f t="shared" ca="1" si="40"/>
        <v>12:40p</v>
      </c>
      <c r="BZ30" s="242">
        <f t="shared" ca="1" si="40"/>
        <v>29.466999999999999</v>
      </c>
      <c r="CA30" s="242">
        <f t="shared" ca="1" si="40"/>
        <v>30.329000000000001</v>
      </c>
      <c r="CB30" s="242">
        <f t="shared" ca="1" si="40"/>
        <v>29.125</v>
      </c>
      <c r="CC30" s="243">
        <f t="shared" ca="1" si="40"/>
        <v>30.797000000000001</v>
      </c>
    </row>
    <row r="31" spans="1:81" x14ac:dyDescent="0.35">
      <c r="A31" s="11" t="s">
        <v>227</v>
      </c>
      <c r="B31" s="100" t="str">
        <f t="shared" ca="1" si="6"/>
        <v>South Weber Weather Porch</v>
      </c>
      <c r="C31" s="101" t="s">
        <v>227</v>
      </c>
      <c r="D31" s="102" t="str">
        <f t="shared" ca="1" si="7"/>
        <v>South Weber</v>
      </c>
      <c r="E31" s="103">
        <f>VALUE(LEFT(SWWP!$B$4,4))</f>
        <v>4585</v>
      </c>
      <c r="F31" s="111">
        <f t="shared" ca="1" si="8"/>
        <v>0</v>
      </c>
      <c r="G31" s="111">
        <f t="shared" ca="1" si="41"/>
        <v>0</v>
      </c>
      <c r="H31" s="111">
        <f t="shared" ca="1" si="10"/>
        <v>0</v>
      </c>
      <c r="I31" s="111">
        <f t="shared" ca="1" si="42"/>
        <v>1</v>
      </c>
      <c r="J31" s="111">
        <f t="shared" si="12"/>
        <v>0</v>
      </c>
      <c r="K31" s="111">
        <f t="shared" si="13"/>
        <v>1</v>
      </c>
      <c r="L31" s="111">
        <f t="shared" ca="1" si="31"/>
        <v>0</v>
      </c>
      <c r="M31" s="244">
        <f>SWWP!$B$7</f>
        <v>44997</v>
      </c>
      <c r="N31" s="245">
        <f t="shared" ca="1" si="32"/>
        <v>0</v>
      </c>
      <c r="O31" s="246" t="str">
        <f>TEXT(CONCATENATE(LEFT(SWWP!$B$8,LEN(SWWP!$B$8)-1),IF(RIGHT(SWWP!$B$8,1)="p"," PM"," AM")), "[HH]:MM")</f>
        <v>16:56</v>
      </c>
      <c r="P31" s="245" t="str">
        <f t="shared" ca="1" si="14"/>
        <v>0:7</v>
      </c>
      <c r="Q31" s="247">
        <f t="shared" ca="1" si="33"/>
        <v>7</v>
      </c>
      <c r="R31" s="248">
        <f t="shared" ca="1" si="34"/>
        <v>0</v>
      </c>
      <c r="S31" s="249">
        <f>SWWP!$B$11</f>
        <v>44997</v>
      </c>
      <c r="T31" s="245">
        <f t="shared" ca="1" si="35"/>
        <v>0</v>
      </c>
      <c r="U31" s="246" t="str">
        <f>TEXT(CONCATENATE(LEFT(SWWP!$B$12,LEN(SWWP!$B$12)-1),IF(RIGHT(SWWP!$B$12,1)="p"," PM"," AM")), "[HH]:MM")</f>
        <v>16:55</v>
      </c>
      <c r="V31" s="245" t="str">
        <f t="shared" ca="1" si="15"/>
        <v>0:8</v>
      </c>
      <c r="W31" s="247">
        <f t="shared" ca="1" si="16"/>
        <v>8</v>
      </c>
      <c r="X31" s="248">
        <f t="shared" ca="1" si="17"/>
        <v>4</v>
      </c>
      <c r="Y31" s="250">
        <f t="shared" ca="1" si="18"/>
        <v>40.700000000000003</v>
      </c>
      <c r="Z31" s="250">
        <f t="shared" ca="1" si="18"/>
        <v>40.799999999999997</v>
      </c>
      <c r="AA31" s="251" t="str">
        <f t="shared" ca="1" si="18"/>
        <v>4:55p</v>
      </c>
      <c r="AB31" s="250">
        <f t="shared" ca="1" si="19"/>
        <v>29.4</v>
      </c>
      <c r="AC31" s="251" t="str">
        <f t="shared" ca="1" si="19"/>
        <v>5:42a</v>
      </c>
      <c r="AD31" s="250">
        <f t="shared" ca="1" si="20"/>
        <v>52.1</v>
      </c>
      <c r="AE31" s="250">
        <f t="shared" ca="1" si="20"/>
        <v>20.6</v>
      </c>
      <c r="AF31" s="250">
        <f t="shared" ca="1" si="20"/>
        <v>52.1</v>
      </c>
      <c r="AG31" s="252">
        <f t="shared" ca="1" si="20"/>
        <v>-4.2</v>
      </c>
      <c r="AH31" s="253">
        <f t="shared" ca="1" si="39"/>
        <v>0.84</v>
      </c>
      <c r="AI31" s="254">
        <f t="shared" ca="1" si="39"/>
        <v>0.91</v>
      </c>
      <c r="AJ31" s="246" t="str">
        <f t="shared" ca="1" si="22"/>
        <v>8:13a</v>
      </c>
      <c r="AK31" s="254">
        <f t="shared" ca="1" si="43"/>
        <v>0.63</v>
      </c>
      <c r="AL31" s="255" t="str">
        <f t="shared" ca="1" si="37"/>
        <v>12:58a</v>
      </c>
      <c r="AM31" s="256">
        <f t="shared" ca="1" si="37"/>
        <v>36.200000000000003</v>
      </c>
      <c r="AN31" s="250">
        <f t="shared" ca="1" si="37"/>
        <v>37</v>
      </c>
      <c r="AO31" s="246" t="str">
        <f t="shared" ca="1" si="37"/>
        <v>4:31p</v>
      </c>
      <c r="AP31" s="250">
        <f t="shared" ca="1" si="37"/>
        <v>22</v>
      </c>
      <c r="AQ31" s="255" t="str">
        <f t="shared" ca="1" si="37"/>
        <v>12:17a</v>
      </c>
      <c r="AR31" s="256">
        <f t="shared" ca="1" si="37"/>
        <v>40.5</v>
      </c>
      <c r="AS31" s="250">
        <f t="shared" ca="1" si="37"/>
        <v>41</v>
      </c>
      <c r="AT31" s="255" t="str">
        <f t="shared" ca="1" si="37"/>
        <v>4:52p</v>
      </c>
      <c r="AU31" s="257">
        <f t="shared" ca="1" si="37"/>
        <v>0</v>
      </c>
      <c r="AV31" s="258">
        <f t="shared" ca="1" si="38"/>
        <v>0</v>
      </c>
      <c r="AW31" s="258">
        <f t="shared" ca="1" si="38"/>
        <v>0</v>
      </c>
      <c r="AX31" s="258">
        <f t="shared" ca="1" si="38"/>
        <v>0</v>
      </c>
      <c r="AY31" s="258">
        <f t="shared" ca="1" si="38"/>
        <v>11</v>
      </c>
      <c r="AZ31" s="251" t="str">
        <f t="shared" ca="1" si="38"/>
        <v>4:54a</v>
      </c>
      <c r="BA31" s="259">
        <f t="shared" ca="1" si="38"/>
        <v>35</v>
      </c>
      <c r="BB31" s="259">
        <f t="shared" ca="1" si="38"/>
        <v>35</v>
      </c>
      <c r="BC31" s="259">
        <f t="shared" ca="1" si="38"/>
        <v>55</v>
      </c>
      <c r="BD31" s="252" t="str">
        <f t="shared" ca="1" si="38"/>
        <v>NE</v>
      </c>
      <c r="BE31" s="256">
        <f t="shared" ca="1" si="38"/>
        <v>40.700000000000003</v>
      </c>
      <c r="BF31" s="250">
        <f t="shared" ca="1" si="40"/>
        <v>27</v>
      </c>
      <c r="BG31" s="251" t="str">
        <f t="shared" ca="1" si="40"/>
        <v>4:54a</v>
      </c>
      <c r="BH31" s="250">
        <f t="shared" ca="1" si="40"/>
        <v>10</v>
      </c>
      <c r="BI31" s="252">
        <f t="shared" ca="1" si="40"/>
        <v>-20</v>
      </c>
      <c r="BJ31" s="260">
        <f t="shared" ca="1" si="40"/>
        <v>14.13</v>
      </c>
      <c r="BK31" s="261">
        <f t="shared" ca="1" si="40"/>
        <v>1.01</v>
      </c>
      <c r="BL31" s="261">
        <f t="shared" ca="1" si="40"/>
        <v>0.21</v>
      </c>
      <c r="BM31" s="262">
        <f t="shared" ca="1" si="40"/>
        <v>0.21</v>
      </c>
      <c r="BN31" s="260">
        <f t="shared" ca="1" si="40"/>
        <v>0</v>
      </c>
      <c r="BO31" s="261">
        <f t="shared" ca="1" si="40"/>
        <v>0.12</v>
      </c>
      <c r="BP31" s="251" t="str">
        <f t="shared" ca="1" si="40"/>
        <v>2:29p</v>
      </c>
      <c r="BQ31" s="261">
        <f t="shared" ca="1" si="40"/>
        <v>0</v>
      </c>
      <c r="BR31" s="261">
        <f t="shared" ca="1" si="40"/>
        <v>0.87</v>
      </c>
      <c r="BS31" s="262">
        <f t="shared" ca="1" si="40"/>
        <v>82.29</v>
      </c>
      <c r="BT31" s="263">
        <f t="shared" ca="1" si="40"/>
        <v>30.11</v>
      </c>
      <c r="BU31" s="250" t="str">
        <f t="shared" ca="1" si="27"/>
        <v>Steady</v>
      </c>
      <c r="BV31" s="264">
        <f t="shared" ca="1" si="40"/>
        <v>30.052</v>
      </c>
      <c r="BW31" s="246" t="str">
        <f t="shared" ca="1" si="28"/>
        <v>6:39a</v>
      </c>
      <c r="BX31" s="264">
        <f t="shared" ca="1" si="40"/>
        <v>30.138999999999999</v>
      </c>
      <c r="BY31" s="246" t="str">
        <f t="shared" ca="1" si="40"/>
        <v>1:16p</v>
      </c>
      <c r="BZ31" s="264">
        <f t="shared" ca="1" si="40"/>
        <v>29.498999999999999</v>
      </c>
      <c r="CA31" s="264">
        <f t="shared" ca="1" si="40"/>
        <v>30.347999999999999</v>
      </c>
      <c r="CB31" s="264">
        <f t="shared" ca="1" si="40"/>
        <v>29.128</v>
      </c>
      <c r="CC31" s="265">
        <f t="shared" ca="1" si="40"/>
        <v>30.83</v>
      </c>
    </row>
    <row r="32" spans="1:81" x14ac:dyDescent="0.35">
      <c r="A32" s="9" t="s">
        <v>385</v>
      </c>
      <c r="B32" s="104" t="str">
        <f t="shared" ca="1" si="6"/>
        <v>GAHF</v>
      </c>
      <c r="C32" s="105" t="s">
        <v>385</v>
      </c>
      <c r="D32" s="106" t="str">
        <f t="shared" ca="1" si="7"/>
        <v>Taylor</v>
      </c>
      <c r="E32" s="107">
        <f>VALUE(LEFT(GAHF!$B$4,4))</f>
        <v>4237</v>
      </c>
      <c r="F32" s="109">
        <f t="shared" ca="1" si="8"/>
        <v>1</v>
      </c>
      <c r="G32" s="109">
        <f t="shared" ca="1" si="41"/>
        <v>1</v>
      </c>
      <c r="H32" s="109">
        <f t="shared" ca="1" si="10"/>
        <v>1</v>
      </c>
      <c r="I32" s="109">
        <f t="shared" ca="1" si="42"/>
        <v>1</v>
      </c>
      <c r="J32" s="109">
        <f t="shared" si="12"/>
        <v>0</v>
      </c>
      <c r="K32" s="109">
        <f t="shared" si="13"/>
        <v>1</v>
      </c>
      <c r="L32" s="109">
        <f t="shared" ca="1" si="31"/>
        <v>1</v>
      </c>
      <c r="M32" s="266">
        <f>GAHF!$B$7</f>
        <v>44795</v>
      </c>
      <c r="N32" s="267">
        <f t="shared" ca="1" si="32"/>
        <v>202</v>
      </c>
      <c r="O32" s="268" t="str">
        <f>TEXT(CONCATENATE(LEFT(GAHF!$B$8,LEN(GAHF!$B$8)-1),IF(RIGHT(GAHF!$B$8,1)="p"," PM"," AM")), "[HH]:MM")</f>
        <v>15:26</v>
      </c>
      <c r="P32" s="267" t="str">
        <f ca="1">CONCATENATE(HOUR($O$1-$O32),":",MINUTE($O$1-$O32))</f>
        <v>1:37</v>
      </c>
      <c r="Q32" s="269">
        <f t="shared" ca="1" si="33"/>
        <v>97</v>
      </c>
      <c r="R32" s="270">
        <f t="shared" ca="1" si="34"/>
        <v>90</v>
      </c>
      <c r="S32" s="271">
        <f>GAHF!$B$11</f>
        <v>44795</v>
      </c>
      <c r="T32" s="267">
        <f t="shared" ca="1" si="35"/>
        <v>202</v>
      </c>
      <c r="U32" s="268" t="str">
        <f>TEXT(CONCATENATE(LEFT(GAHF!$B$12,LEN(GAHF!$B$12)-1),IF(RIGHT(GAHF!$B$12,1)="p"," PM"," AM")), "[HH]:MM")</f>
        <v>02:07</v>
      </c>
      <c r="V32" s="267" t="str">
        <f t="shared" ca="1" si="15"/>
        <v>14:56</v>
      </c>
      <c r="W32" s="269">
        <f t="shared" ca="1" si="16"/>
        <v>896</v>
      </c>
      <c r="X32" s="270">
        <f t="shared" ca="1" si="17"/>
        <v>892</v>
      </c>
      <c r="Y32" s="272">
        <f t="shared" ca="1" si="18"/>
        <v>89</v>
      </c>
      <c r="Z32" s="272">
        <f t="shared" ca="1" si="18"/>
        <v>89</v>
      </c>
      <c r="AA32" s="273" t="str">
        <f t="shared" ca="1" si="18"/>
        <v>2:05a</v>
      </c>
      <c r="AB32" s="272">
        <f t="shared" ca="1" si="19"/>
        <v>85.4</v>
      </c>
      <c r="AC32" s="273" t="str">
        <f t="shared" ca="1" si="19"/>
        <v>12:00a</v>
      </c>
      <c r="AD32" s="272">
        <f t="shared" ca="1" si="20"/>
        <v>95.2</v>
      </c>
      <c r="AE32" s="272">
        <f t="shared" ca="1" si="20"/>
        <v>56.8</v>
      </c>
      <c r="AF32" s="272">
        <f t="shared" ca="1" si="20"/>
        <v>102.2</v>
      </c>
      <c r="AG32" s="274">
        <f t="shared" ca="1" si="20"/>
        <v>6.4</v>
      </c>
      <c r="AH32" s="275">
        <f t="shared" ca="1" si="39"/>
        <v>0.3</v>
      </c>
      <c r="AI32" s="276">
        <f t="shared" ca="1" si="39"/>
        <v>0.42</v>
      </c>
      <c r="AJ32" s="268" t="str">
        <f t="shared" ca="1" si="22"/>
        <v>12:00a</v>
      </c>
      <c r="AK32" s="276">
        <f t="shared" ca="1" si="43"/>
        <v>0.3</v>
      </c>
      <c r="AL32" s="277" t="str">
        <f t="shared" ca="1" si="37"/>
        <v>2:06a</v>
      </c>
      <c r="AM32" s="278">
        <f t="shared" ca="1" si="37"/>
        <v>53.5</v>
      </c>
      <c r="AN32" s="272">
        <f t="shared" ca="1" si="37"/>
        <v>61</v>
      </c>
      <c r="AO32" s="268" t="str">
        <f t="shared" ca="1" si="37"/>
        <v>12:23a</v>
      </c>
      <c r="AP32" s="272">
        <f t="shared" ca="1" si="37"/>
        <v>54</v>
      </c>
      <c r="AQ32" s="277" t="str">
        <f t="shared" ca="1" si="37"/>
        <v>12:56a</v>
      </c>
      <c r="AR32" s="278">
        <f t="shared" ca="1" si="37"/>
        <v>87</v>
      </c>
      <c r="AS32" s="272">
        <f t="shared" ca="1" si="37"/>
        <v>88</v>
      </c>
      <c r="AT32" s="277" t="str">
        <f t="shared" ca="1" si="37"/>
        <v>12:39a</v>
      </c>
      <c r="AU32" s="279">
        <f t="shared" ca="1" si="37"/>
        <v>4</v>
      </c>
      <c r="AV32" s="280">
        <f t="shared" ca="1" si="38"/>
        <v>4</v>
      </c>
      <c r="AW32" s="280">
        <f t="shared" ca="1" si="38"/>
        <v>3</v>
      </c>
      <c r="AX32" s="280">
        <f t="shared" ca="1" si="38"/>
        <v>3</v>
      </c>
      <c r="AY32" s="280">
        <f t="shared" ca="1" si="38"/>
        <v>11</v>
      </c>
      <c r="AZ32" s="273" t="str">
        <f t="shared" ca="1" si="38"/>
        <v>12:20a</v>
      </c>
      <c r="BA32" s="281">
        <f t="shared" ca="1" si="38"/>
        <v>26</v>
      </c>
      <c r="BB32" s="281">
        <f t="shared" ca="1" si="38"/>
        <v>39</v>
      </c>
      <c r="BC32" s="281">
        <f t="shared" ca="1" si="38"/>
        <v>9</v>
      </c>
      <c r="BD32" s="274" t="str">
        <f t="shared" ca="1" si="38"/>
        <v>N</v>
      </c>
      <c r="BE32" s="278">
        <f t="shared" ca="1" si="38"/>
        <v>89</v>
      </c>
      <c r="BF32" s="272">
        <f t="shared" ca="1" si="40"/>
        <v>85</v>
      </c>
      <c r="BG32" s="273" t="str">
        <f t="shared" ca="1" si="40"/>
        <v>12:00a</v>
      </c>
      <c r="BH32" s="272">
        <f t="shared" ca="1" si="40"/>
        <v>57</v>
      </c>
      <c r="BI32" s="274">
        <f t="shared" ca="1" si="40"/>
        <v>1</v>
      </c>
      <c r="BJ32" s="282">
        <f t="shared" ca="1" si="40"/>
        <v>8.36</v>
      </c>
      <c r="BK32" s="283">
        <f t="shared" ca="1" si="40"/>
        <v>0.56999999999999995</v>
      </c>
      <c r="BL32" s="283">
        <f t="shared" ca="1" si="40"/>
        <v>0</v>
      </c>
      <c r="BM32" s="284">
        <f t="shared" ca="1" si="40"/>
        <v>0</v>
      </c>
      <c r="BN32" s="282">
        <f t="shared" ca="1" si="40"/>
        <v>0</v>
      </c>
      <c r="BO32" s="283">
        <f t="shared" ca="1" si="40"/>
        <v>0</v>
      </c>
      <c r="BP32" s="273" t="str">
        <f t="shared" ca="1" si="40"/>
        <v>----</v>
      </c>
      <c r="BQ32" s="283">
        <f t="shared" ca="1" si="40"/>
        <v>0</v>
      </c>
      <c r="BR32" s="283">
        <f t="shared" ca="1" si="40"/>
        <v>0.96</v>
      </c>
      <c r="BS32" s="284">
        <f t="shared" ca="1" si="40"/>
        <v>1.25</v>
      </c>
      <c r="BT32" s="285">
        <f t="shared" ca="1" si="40"/>
        <v>29.78</v>
      </c>
      <c r="BU32" s="272" t="str">
        <f t="shared" ca="1" si="27"/>
        <v>Falling Rapidly</v>
      </c>
      <c r="BV32" s="286">
        <f t="shared" ca="1" si="40"/>
        <v>29.78</v>
      </c>
      <c r="BW32" s="268" t="str">
        <f t="shared" ca="1" si="28"/>
        <v>2:04a</v>
      </c>
      <c r="BX32" s="286">
        <f t="shared" ca="1" si="40"/>
        <v>29.847000000000001</v>
      </c>
      <c r="BY32" s="268" t="str">
        <f t="shared" ca="1" si="40"/>
        <v>12:00a</v>
      </c>
      <c r="BZ32" s="286">
        <f t="shared" ca="1" si="40"/>
        <v>29.6</v>
      </c>
      <c r="CA32" s="286">
        <f t="shared" ca="1" si="40"/>
        <v>30.05</v>
      </c>
      <c r="CB32" s="286">
        <f t="shared" ca="1" si="40"/>
        <v>29.152000000000001</v>
      </c>
      <c r="CC32" s="287">
        <f t="shared" ca="1" si="40"/>
        <v>30.898</v>
      </c>
    </row>
    <row r="33" spans="1:81" x14ac:dyDescent="0.35">
      <c r="A33" s="11" t="s">
        <v>386</v>
      </c>
      <c r="B33" s="100" t="str">
        <f t="shared" ca="1" si="6"/>
        <v>BRWx</v>
      </c>
      <c r="C33" s="101" t="s">
        <v>386</v>
      </c>
      <c r="D33" s="102" t="str">
        <f t="shared" ca="1" si="7"/>
        <v>Bear River</v>
      </c>
      <c r="E33" s="103">
        <f>VALUE(LEFT(BRWx!$B$4,4))</f>
        <v>4266</v>
      </c>
      <c r="F33" s="111">
        <f t="shared" ca="1" si="8"/>
        <v>0</v>
      </c>
      <c r="G33" s="111">
        <f t="shared" ca="1" si="41"/>
        <v>0</v>
      </c>
      <c r="H33" s="111">
        <f t="shared" ca="1" si="10"/>
        <v>0</v>
      </c>
      <c r="I33" s="111">
        <f t="shared" ca="1" si="42"/>
        <v>0</v>
      </c>
      <c r="J33" s="111">
        <f t="shared" si="12"/>
        <v>0</v>
      </c>
      <c r="K33" s="111">
        <f t="shared" si="13"/>
        <v>1</v>
      </c>
      <c r="L33" s="111">
        <f t="shared" ca="1" si="31"/>
        <v>0</v>
      </c>
      <c r="M33" s="244">
        <f>BRWx!$B$7</f>
        <v>44997</v>
      </c>
      <c r="N33" s="245">
        <f t="shared" ca="1" si="32"/>
        <v>0</v>
      </c>
      <c r="O33" s="246" t="str">
        <f>TEXT(CONCATENATE(LEFT(BRWx!$B$8,LEN(BRWx!$B$8)-1),IF(RIGHT(BRWx!$B$8,1)="p"," PM"," AM")), "[HH]:MM")</f>
        <v>16:56</v>
      </c>
      <c r="P33" s="245" t="str">
        <f t="shared" ca="1" si="14"/>
        <v>0:7</v>
      </c>
      <c r="Q33" s="247">
        <f t="shared" ca="1" si="33"/>
        <v>7</v>
      </c>
      <c r="R33" s="248">
        <f t="shared" ca="1" si="34"/>
        <v>0</v>
      </c>
      <c r="S33" s="249">
        <f>BRWx!$B$11</f>
        <v>44997</v>
      </c>
      <c r="T33" s="245">
        <f t="shared" ca="1" si="35"/>
        <v>0</v>
      </c>
      <c r="U33" s="246" t="str">
        <f>TEXT(CONCATENATE(LEFT(BRWx!$B$12,LEN(BRWx!$B$12)-1),IF(RIGHT(BRWx!$B$12,1)="p"," PM"," AM")), "[HH]:MM")</f>
        <v>16:59</v>
      </c>
      <c r="V33" s="245" t="str">
        <f t="shared" ca="1" si="15"/>
        <v>0:4</v>
      </c>
      <c r="W33" s="247">
        <f t="shared" ca="1" si="16"/>
        <v>4</v>
      </c>
      <c r="X33" s="248">
        <f t="shared" ca="1" si="17"/>
        <v>0</v>
      </c>
      <c r="Y33" s="250">
        <f t="shared" ca="1" si="18"/>
        <v>36.6</v>
      </c>
      <c r="Z33" s="250">
        <f t="shared" ca="1" si="18"/>
        <v>38.4</v>
      </c>
      <c r="AA33" s="251" t="str">
        <f t="shared" ca="1" si="18"/>
        <v>4:14p</v>
      </c>
      <c r="AB33" s="250">
        <f t="shared" ca="1" si="19"/>
        <v>27</v>
      </c>
      <c r="AC33" s="251" t="str">
        <f t="shared" ca="1" si="19"/>
        <v>6:07a</v>
      </c>
      <c r="AD33" s="250">
        <f t="shared" ca="1" si="20"/>
        <v>46.5</v>
      </c>
      <c r="AE33" s="250">
        <f t="shared" ca="1" si="20"/>
        <v>13.9</v>
      </c>
      <c r="AF33" s="250">
        <f t="shared" ca="1" si="20"/>
        <v>46.5</v>
      </c>
      <c r="AG33" s="252">
        <f t="shared" ca="1" si="20"/>
        <v>-6.3</v>
      </c>
      <c r="AH33" s="253">
        <f t="shared" ca="1" si="39"/>
        <v>0.83</v>
      </c>
      <c r="AI33" s="254">
        <f t="shared" ca="1" si="39"/>
        <v>0.95</v>
      </c>
      <c r="AJ33" s="246" t="str">
        <f t="shared" ca="1" si="22"/>
        <v>9:46a</v>
      </c>
      <c r="AK33" s="254">
        <f t="shared" ca="1" si="43"/>
        <v>0.72</v>
      </c>
      <c r="AL33" s="255" t="str">
        <f t="shared" ca="1" si="37"/>
        <v>12:00a</v>
      </c>
      <c r="AM33" s="256">
        <f t="shared" ca="1" si="37"/>
        <v>31.9</v>
      </c>
      <c r="AN33" s="250">
        <f t="shared" ca="1" si="37"/>
        <v>34</v>
      </c>
      <c r="AO33" s="246" t="str">
        <f t="shared" ca="1" si="37"/>
        <v>2:03p</v>
      </c>
      <c r="AP33" s="250">
        <f t="shared" ca="1" si="37"/>
        <v>22</v>
      </c>
      <c r="AQ33" s="255" t="str">
        <f t="shared" ca="1" si="37"/>
        <v>12:00a</v>
      </c>
      <c r="AR33" s="256">
        <f t="shared" ca="1" si="37"/>
        <v>36.4</v>
      </c>
      <c r="AS33" s="250">
        <f t="shared" ca="1" si="37"/>
        <v>38</v>
      </c>
      <c r="AT33" s="255" t="str">
        <f t="shared" ca="1" si="37"/>
        <v>4:01p</v>
      </c>
      <c r="AU33" s="257">
        <f t="shared" ca="1" si="37"/>
        <v>4.5</v>
      </c>
      <c r="AV33" s="258">
        <f t="shared" ca="1" si="38"/>
        <v>2.4</v>
      </c>
      <c r="AW33" s="258">
        <f t="shared" ca="1" si="38"/>
        <v>1</v>
      </c>
      <c r="AX33" s="258">
        <f t="shared" ca="1" si="38"/>
        <v>1</v>
      </c>
      <c r="AY33" s="258">
        <f t="shared" ca="1" si="38"/>
        <v>10</v>
      </c>
      <c r="AZ33" s="251" t="str">
        <f t="shared" ca="1" si="38"/>
        <v>11:00a</v>
      </c>
      <c r="BA33" s="259">
        <f t="shared" ca="1" si="38"/>
        <v>34</v>
      </c>
      <c r="BB33" s="259">
        <f t="shared" ca="1" si="38"/>
        <v>34</v>
      </c>
      <c r="BC33" s="259">
        <f t="shared" ca="1" si="38"/>
        <v>320</v>
      </c>
      <c r="BD33" s="252" t="str">
        <f t="shared" ca="1" si="38"/>
        <v>NW</v>
      </c>
      <c r="BE33" s="256">
        <f t="shared" ca="1" si="38"/>
        <v>36.6</v>
      </c>
      <c r="BF33" s="250">
        <f t="shared" ca="1" si="40"/>
        <v>24</v>
      </c>
      <c r="BG33" s="251" t="str">
        <f t="shared" ca="1" si="40"/>
        <v>5:54a</v>
      </c>
      <c r="BH33" s="250">
        <f t="shared" ca="1" si="40"/>
        <v>4</v>
      </c>
      <c r="BI33" s="252">
        <f t="shared" ca="1" si="40"/>
        <v>-18</v>
      </c>
      <c r="BJ33" s="260">
        <f t="shared" ca="1" si="40"/>
        <v>9.16</v>
      </c>
      <c r="BK33" s="261">
        <f t="shared" ca="1" si="40"/>
        <v>0.95</v>
      </c>
      <c r="BL33" s="261">
        <f t="shared" ca="1" si="40"/>
        <v>0.09</v>
      </c>
      <c r="BM33" s="262">
        <f t="shared" ca="1" si="40"/>
        <v>0.09</v>
      </c>
      <c r="BN33" s="260">
        <f t="shared" ca="1" si="40"/>
        <v>0</v>
      </c>
      <c r="BO33" s="261">
        <f t="shared" ca="1" si="40"/>
        <v>0.08</v>
      </c>
      <c r="BP33" s="251" t="str">
        <f t="shared" ca="1" si="40"/>
        <v>12:07p</v>
      </c>
      <c r="BQ33" s="261">
        <f t="shared" ca="1" si="40"/>
        <v>0</v>
      </c>
      <c r="BR33" s="261">
        <f t="shared" ca="1" si="40"/>
        <v>2.48</v>
      </c>
      <c r="BS33" s="262">
        <f t="shared" ca="1" si="40"/>
        <v>2.48</v>
      </c>
      <c r="BT33" s="263">
        <f t="shared" ca="1" si="40"/>
        <v>30.158000000000001</v>
      </c>
      <c r="BU33" s="250" t="str">
        <f t="shared" ca="1" si="27"/>
        <v>Steady</v>
      </c>
      <c r="BV33" s="264">
        <f t="shared" ca="1" si="40"/>
        <v>30.109000000000002</v>
      </c>
      <c r="BW33" s="246" t="str">
        <f t="shared" ca="1" si="28"/>
        <v>6:36a</v>
      </c>
      <c r="BX33" s="264">
        <f t="shared" ca="1" si="40"/>
        <v>30.178000000000001</v>
      </c>
      <c r="BY33" s="246" t="str">
        <f t="shared" ca="1" si="40"/>
        <v>1:14p</v>
      </c>
      <c r="BZ33" s="264">
        <f t="shared" ca="1" si="40"/>
        <v>29.532</v>
      </c>
      <c r="CA33" s="264">
        <f t="shared" ca="1" si="40"/>
        <v>30.417999999999999</v>
      </c>
      <c r="CB33" s="264">
        <f t="shared" ca="1" si="40"/>
        <v>29.175999999999998</v>
      </c>
      <c r="CC33" s="265">
        <f t="shared" ca="1" si="40"/>
        <v>30.891999999999999</v>
      </c>
    </row>
    <row r="34" spans="1:81" x14ac:dyDescent="0.35">
      <c r="A34" s="9" t="s">
        <v>736</v>
      </c>
      <c r="B34" s="104" t="str">
        <f t="shared" ca="1" si="6"/>
        <v>KAFO</v>
      </c>
      <c r="C34" s="105" t="s">
        <v>736</v>
      </c>
      <c r="D34" s="106" t="str">
        <f t="shared" ca="1" si="7"/>
        <v>Perry</v>
      </c>
      <c r="E34" s="107">
        <f>VALUE(LEFT(KAFO!$B$4,4))</f>
        <v>4315</v>
      </c>
      <c r="F34" s="109">
        <f t="shared" ca="1" si="8"/>
        <v>0</v>
      </c>
      <c r="G34" s="109">
        <f t="shared" ca="1" si="41"/>
        <v>0</v>
      </c>
      <c r="H34" s="109">
        <f t="shared" ca="1" si="10"/>
        <v>0</v>
      </c>
      <c r="I34" s="109">
        <f t="shared" ca="1" si="42"/>
        <v>1</v>
      </c>
      <c r="J34" s="109">
        <f t="shared" si="12"/>
        <v>0</v>
      </c>
      <c r="K34" s="109">
        <f t="shared" si="13"/>
        <v>1</v>
      </c>
      <c r="L34" s="109">
        <f t="shared" ca="1" si="31"/>
        <v>0</v>
      </c>
      <c r="M34" s="266">
        <f>KAFO!$B$7</f>
        <v>44997</v>
      </c>
      <c r="N34" s="267">
        <f t="shared" ca="1" si="32"/>
        <v>0</v>
      </c>
      <c r="O34" s="268" t="str">
        <f>TEXT(CONCATENATE(LEFT(KAFO!$B$8,LEN(KAFO!$B$8)-1),IF(RIGHT(KAFO!$B$8,1)="p"," PM"," AM")), "[HH]:MM")</f>
        <v>16:56</v>
      </c>
      <c r="P34" s="267" t="str">
        <f ca="1">CONCATENATE(HOUR($O$1-$O34),":",MINUTE($O$1-$O34))</f>
        <v>0:7</v>
      </c>
      <c r="Q34" s="269">
        <f t="shared" ca="1" si="33"/>
        <v>7</v>
      </c>
      <c r="R34" s="270">
        <f t="shared" ca="1" si="34"/>
        <v>0</v>
      </c>
      <c r="S34" s="271">
        <f>KAFO!$B$11</f>
        <v>44997</v>
      </c>
      <c r="T34" s="267">
        <f t="shared" ca="1" si="35"/>
        <v>0</v>
      </c>
      <c r="U34" s="268" t="str">
        <f>TEXT(CONCATENATE(LEFT(KAFO!$B$12,LEN(KAFO!$B$12)-1),IF(RIGHT(KAFO!$B$12,1)="p"," PM"," AM")), "[HH]:MM")</f>
        <v>16:55</v>
      </c>
      <c r="V34" s="267" t="str">
        <f t="shared" ca="1" si="15"/>
        <v>0:8</v>
      </c>
      <c r="W34" s="269">
        <f t="shared" ca="1" si="16"/>
        <v>8</v>
      </c>
      <c r="X34" s="270">
        <f t="shared" ca="1" si="17"/>
        <v>4</v>
      </c>
      <c r="Y34" s="272">
        <f t="shared" ca="1" si="18"/>
        <v>41</v>
      </c>
      <c r="Z34" s="272">
        <f t="shared" ca="1" si="18"/>
        <v>41</v>
      </c>
      <c r="AA34" s="273" t="str">
        <f t="shared" ca="1" si="18"/>
        <v>4:52p</v>
      </c>
      <c r="AB34" s="272">
        <f t="shared" ca="1" si="19"/>
        <v>27.6</v>
      </c>
      <c r="AC34" s="273" t="str">
        <f t="shared" ca="1" si="19"/>
        <v>8:00a</v>
      </c>
      <c r="AD34" s="272">
        <f t="shared" ca="1" si="20"/>
        <v>55.1</v>
      </c>
      <c r="AE34" s="272">
        <f t="shared" ca="1" si="20"/>
        <v>11</v>
      </c>
      <c r="AF34" s="272">
        <f t="shared" ca="1" si="20"/>
        <v>55.1</v>
      </c>
      <c r="AG34" s="274">
        <f t="shared" ca="1" si="20"/>
        <v>-8</v>
      </c>
      <c r="AH34" s="275">
        <f t="shared" ca="1" si="39"/>
        <v>0.79</v>
      </c>
      <c r="AI34" s="276">
        <f t="shared" ca="1" si="39"/>
        <v>0.93</v>
      </c>
      <c r="AJ34" s="268" t="str">
        <f t="shared" ca="1" si="22"/>
        <v>5:29a</v>
      </c>
      <c r="AK34" s="276">
        <f t="shared" ca="1" si="43"/>
        <v>0.77</v>
      </c>
      <c r="AL34" s="277" t="str">
        <f t="shared" ca="1" si="37"/>
        <v>12:37a</v>
      </c>
      <c r="AM34" s="278">
        <f t="shared" ca="1" si="37"/>
        <v>35</v>
      </c>
      <c r="AN34" s="272">
        <f t="shared" ca="1" si="37"/>
        <v>35</v>
      </c>
      <c r="AO34" s="268" t="str">
        <f t="shared" ca="1" si="37"/>
        <v>4:27p</v>
      </c>
      <c r="AP34" s="272">
        <f t="shared" ca="1" si="37"/>
        <v>23</v>
      </c>
      <c r="AQ34" s="277" t="str">
        <f t="shared" ca="1" si="37"/>
        <v>12:00a</v>
      </c>
      <c r="AR34" s="278">
        <f t="shared" ca="1" si="37"/>
        <v>40.700000000000003</v>
      </c>
      <c r="AS34" s="272">
        <f t="shared" ca="1" si="37"/>
        <v>41</v>
      </c>
      <c r="AT34" s="277" t="str">
        <f t="shared" ca="1" si="37"/>
        <v>4:41p</v>
      </c>
      <c r="AU34" s="279">
        <f t="shared" ca="1" si="37"/>
        <v>1.5</v>
      </c>
      <c r="AV34" s="280">
        <f t="shared" ca="1" si="38"/>
        <v>1.1000000000000001</v>
      </c>
      <c r="AW34" s="280">
        <f t="shared" ca="1" si="38"/>
        <v>1</v>
      </c>
      <c r="AX34" s="280">
        <f t="shared" ca="1" si="38"/>
        <v>1</v>
      </c>
      <c r="AY34" s="280">
        <f t="shared" ca="1" si="38"/>
        <v>8</v>
      </c>
      <c r="AZ34" s="273" t="str">
        <f t="shared" ca="1" si="38"/>
        <v>12:36a</v>
      </c>
      <c r="BA34" s="281">
        <f t="shared" ca="1" si="38"/>
        <v>52</v>
      </c>
      <c r="BB34" s="281">
        <f t="shared" ca="1" si="38"/>
        <v>52</v>
      </c>
      <c r="BC34" s="281">
        <f t="shared" ca="1" si="38"/>
        <v>342</v>
      </c>
      <c r="BD34" s="274" t="str">
        <f t="shared" ca="1" si="38"/>
        <v>NNW</v>
      </c>
      <c r="BE34" s="278">
        <f t="shared" ca="1" si="38"/>
        <v>41</v>
      </c>
      <c r="BF34" s="272">
        <f t="shared" ca="1" si="40"/>
        <v>24</v>
      </c>
      <c r="BG34" s="273" t="str">
        <f t="shared" ca="1" si="40"/>
        <v>6:03a</v>
      </c>
      <c r="BH34" s="272">
        <f t="shared" ca="1" si="40"/>
        <v>5</v>
      </c>
      <c r="BI34" s="274">
        <f t="shared" ca="1" si="40"/>
        <v>-15</v>
      </c>
      <c r="BJ34" s="282">
        <f t="shared" ca="1" si="40"/>
        <v>4.26</v>
      </c>
      <c r="BK34" s="283">
        <f t="shared" ca="1" si="40"/>
        <v>0.84</v>
      </c>
      <c r="BL34" s="283">
        <f t="shared" ca="1" si="40"/>
        <v>0.04</v>
      </c>
      <c r="BM34" s="284">
        <f t="shared" ca="1" si="40"/>
        <v>0.04</v>
      </c>
      <c r="BN34" s="282">
        <f t="shared" ca="1" si="40"/>
        <v>0</v>
      </c>
      <c r="BO34" s="283">
        <f t="shared" ca="1" si="40"/>
        <v>0.04</v>
      </c>
      <c r="BP34" s="273" t="str">
        <f t="shared" ca="1" si="40"/>
        <v>1:20p</v>
      </c>
      <c r="BQ34" s="283">
        <f t="shared" ca="1" si="40"/>
        <v>0</v>
      </c>
      <c r="BR34" s="283">
        <f t="shared" ca="1" si="40"/>
        <v>2.06</v>
      </c>
      <c r="BS34" s="284">
        <f t="shared" ca="1" si="40"/>
        <v>2.06</v>
      </c>
      <c r="BT34" s="285">
        <f t="shared" ca="1" si="40"/>
        <v>30.158000000000001</v>
      </c>
      <c r="BU34" s="272" t="str">
        <f t="shared" ca="1" si="27"/>
        <v>Falling Slowly</v>
      </c>
      <c r="BV34" s="286">
        <f t="shared" ca="1" si="40"/>
        <v>30.087</v>
      </c>
      <c r="BW34" s="268" t="str">
        <f t="shared" ca="1" si="28"/>
        <v>12:41a</v>
      </c>
      <c r="BX34" s="286">
        <f t="shared" ca="1" si="40"/>
        <v>30.181999999999999</v>
      </c>
      <c r="BY34" s="268" t="str">
        <f t="shared" ca="1" si="40"/>
        <v>1:23p</v>
      </c>
      <c r="BZ34" s="286">
        <f t="shared" ca="1" si="40"/>
        <v>29.48</v>
      </c>
      <c r="CA34" s="286">
        <f t="shared" ca="1" si="40"/>
        <v>30.222999999999999</v>
      </c>
      <c r="CB34" s="286">
        <f t="shared" ca="1" si="40"/>
        <v>29.050999999999998</v>
      </c>
      <c r="CC34" s="287">
        <f t="shared" ca="1" si="40"/>
        <v>30.78</v>
      </c>
    </row>
    <row r="35" spans="1:81" ht="13.15" thickBot="1" x14ac:dyDescent="0.4">
      <c r="A35" s="9" t="s">
        <v>402</v>
      </c>
      <c r="B35" s="348" t="str">
        <f t="shared" ca="1" si="6"/>
        <v>AzureCove</v>
      </c>
      <c r="C35" s="349" t="s">
        <v>402</v>
      </c>
      <c r="D35" s="350" t="str">
        <f t="shared" ca="1" si="7"/>
        <v>Garden City</v>
      </c>
      <c r="E35" s="351">
        <f>VALUE(LEFT(AzCo!$B$4,4))</f>
        <v>5954</v>
      </c>
      <c r="F35" s="352">
        <f t="shared" ca="1" si="8"/>
        <v>0</v>
      </c>
      <c r="G35" s="352">
        <f t="shared" ca="1" si="41"/>
        <v>0</v>
      </c>
      <c r="H35" s="352">
        <f t="shared" ca="1" si="10"/>
        <v>0</v>
      </c>
      <c r="I35" s="352">
        <f t="shared" ca="1" si="42"/>
        <v>1</v>
      </c>
      <c r="J35" s="352">
        <f t="shared" si="12"/>
        <v>0</v>
      </c>
      <c r="K35" s="352">
        <f t="shared" si="13"/>
        <v>1</v>
      </c>
      <c r="L35" s="352">
        <f t="shared" ca="1" si="31"/>
        <v>0</v>
      </c>
      <c r="M35" s="353">
        <f>AzCo!$B$7</f>
        <v>44997</v>
      </c>
      <c r="N35" s="354">
        <f t="shared" ca="1" si="32"/>
        <v>0</v>
      </c>
      <c r="O35" s="355" t="str">
        <f>TEXT(CONCATENATE(LEFT(AzCo!$B$8,LEN(AzCo!$B$8)-1),IF(RIGHT(AzCo!$B$8,1)="p"," PM"," AM")), "[HH]:MM")</f>
        <v>16:56</v>
      </c>
      <c r="P35" s="354" t="str">
        <f t="shared" ca="1" si="14"/>
        <v>0:7</v>
      </c>
      <c r="Q35" s="356">
        <f t="shared" ca="1" si="33"/>
        <v>7</v>
      </c>
      <c r="R35" s="357">
        <f t="shared" ca="1" si="34"/>
        <v>0</v>
      </c>
      <c r="S35" s="358">
        <f>AzCo!$B$11</f>
        <v>44997</v>
      </c>
      <c r="T35" s="354">
        <f t="shared" ca="1" si="35"/>
        <v>0</v>
      </c>
      <c r="U35" s="355" t="str">
        <f>TEXT(CONCATENATE(LEFT(AzCo!$B$12,LEN(AzCo!$B$12)-1),IF(RIGHT(AzCo!$B$12,1)="p"," PM"," AM")), "[HH]:MM")</f>
        <v>16:55</v>
      </c>
      <c r="V35" s="354" t="str">
        <f t="shared" ca="1" si="15"/>
        <v>0:8</v>
      </c>
      <c r="W35" s="356">
        <f t="shared" ca="1" si="16"/>
        <v>8</v>
      </c>
      <c r="X35" s="357">
        <f t="shared" ca="1" si="17"/>
        <v>4</v>
      </c>
      <c r="Y35" s="359">
        <f t="shared" ca="1" si="18"/>
        <v>29.8</v>
      </c>
      <c r="Z35" s="359">
        <f t="shared" ca="1" si="18"/>
        <v>33.9</v>
      </c>
      <c r="AA35" s="360" t="str">
        <f t="shared" ca="1" si="18"/>
        <v>4:25p</v>
      </c>
      <c r="AB35" s="359">
        <f t="shared" ca="1" si="19"/>
        <v>9.6</v>
      </c>
      <c r="AC35" s="360" t="str">
        <f t="shared" ca="1" si="19"/>
        <v>12:39a</v>
      </c>
      <c r="AD35" s="359">
        <f t="shared" ca="1" si="20"/>
        <v>46.1</v>
      </c>
      <c r="AE35" s="359">
        <f t="shared" ca="1" si="20"/>
        <v>-11.3</v>
      </c>
      <c r="AF35" s="359">
        <f t="shared" ca="1" si="20"/>
        <v>46.1</v>
      </c>
      <c r="AG35" s="361">
        <f t="shared" ca="1" si="20"/>
        <v>-12.5</v>
      </c>
      <c r="AH35" s="362">
        <f t="shared" ca="1" si="39"/>
        <v>0.7</v>
      </c>
      <c r="AI35" s="363">
        <f t="shared" ca="1" si="39"/>
        <v>0.89</v>
      </c>
      <c r="AJ35" s="355" t="str">
        <f t="shared" ca="1" si="22"/>
        <v>8:15a</v>
      </c>
      <c r="AK35" s="363">
        <f t="shared" ca="1" si="43"/>
        <v>0.64</v>
      </c>
      <c r="AL35" s="364" t="str">
        <f t="shared" ca="1" si="37"/>
        <v>4:19p</v>
      </c>
      <c r="AM35" s="365">
        <f t="shared" ca="1" si="37"/>
        <v>21.2</v>
      </c>
      <c r="AN35" s="359">
        <f t="shared" ca="1" si="37"/>
        <v>24</v>
      </c>
      <c r="AO35" s="355" t="str">
        <f t="shared" ca="1" si="37"/>
        <v>3:37p</v>
      </c>
      <c r="AP35" s="359">
        <f t="shared" ca="1" si="37"/>
        <v>5</v>
      </c>
      <c r="AQ35" s="364" t="str">
        <f t="shared" ca="1" si="37"/>
        <v>12:30a</v>
      </c>
      <c r="AR35" s="365">
        <f t="shared" ca="1" si="37"/>
        <v>29.3</v>
      </c>
      <c r="AS35" s="359">
        <f t="shared" ca="1" si="37"/>
        <v>33</v>
      </c>
      <c r="AT35" s="364" t="str">
        <f t="shared" ca="1" si="37"/>
        <v>4:15p</v>
      </c>
      <c r="AU35" s="366">
        <f t="shared" ca="1" si="37"/>
        <v>0.5</v>
      </c>
      <c r="AV35" s="367">
        <f t="shared" ca="1" si="38"/>
        <v>2.1</v>
      </c>
      <c r="AW35" s="367">
        <f t="shared" ca="1" si="38"/>
        <v>3</v>
      </c>
      <c r="AX35" s="367">
        <f t="shared" ca="1" si="38"/>
        <v>3</v>
      </c>
      <c r="AY35" s="367">
        <f t="shared" ca="1" si="38"/>
        <v>10</v>
      </c>
      <c r="AZ35" s="360" t="str">
        <f t="shared" ca="1" si="38"/>
        <v>2:52p</v>
      </c>
      <c r="BA35" s="368">
        <f t="shared" ca="1" si="38"/>
        <v>52</v>
      </c>
      <c r="BB35" s="368">
        <f t="shared" ca="1" si="38"/>
        <v>52</v>
      </c>
      <c r="BC35" s="368">
        <f t="shared" ca="1" si="38"/>
        <v>315</v>
      </c>
      <c r="BD35" s="361" t="str">
        <f t="shared" ca="1" si="38"/>
        <v>NW</v>
      </c>
      <c r="BE35" s="365">
        <f t="shared" ca="1" si="38"/>
        <v>26.8</v>
      </c>
      <c r="BF35" s="359">
        <f t="shared" ca="1" si="40"/>
        <v>5</v>
      </c>
      <c r="BG35" s="360" t="str">
        <f t="shared" ca="1" si="40"/>
        <v>12:53a</v>
      </c>
      <c r="BH35" s="359">
        <f t="shared" ca="1" si="40"/>
        <v>-21</v>
      </c>
      <c r="BI35" s="361">
        <f t="shared" ca="1" si="40"/>
        <v>-29</v>
      </c>
      <c r="BJ35" s="369">
        <f t="shared" ca="1" si="40"/>
        <v>4.05</v>
      </c>
      <c r="BK35" s="370">
        <f t="shared" ca="1" si="40"/>
        <v>0.53</v>
      </c>
      <c r="BL35" s="370">
        <f t="shared" ca="1" si="40"/>
        <v>0.03</v>
      </c>
      <c r="BM35" s="371">
        <f t="shared" ca="1" si="40"/>
        <v>0.03</v>
      </c>
      <c r="BN35" s="369">
        <f t="shared" ca="1" si="40"/>
        <v>0</v>
      </c>
      <c r="BO35" s="370">
        <f t="shared" ca="1" si="40"/>
        <v>0.04</v>
      </c>
      <c r="BP35" s="360" t="str">
        <f t="shared" ca="1" si="40"/>
        <v>11:42a</v>
      </c>
      <c r="BQ35" s="370">
        <f t="shared" ca="1" si="40"/>
        <v>0</v>
      </c>
      <c r="BR35" s="370">
        <f t="shared" ca="1" si="40"/>
        <v>0.46</v>
      </c>
      <c r="BS35" s="371">
        <f t="shared" ca="1" si="40"/>
        <v>3.6</v>
      </c>
      <c r="BT35" s="372">
        <f t="shared" ca="1" si="40"/>
        <v>30.193999999999999</v>
      </c>
      <c r="BU35" s="359" t="str">
        <f t="shared" ca="1" si="27"/>
        <v>Steady</v>
      </c>
      <c r="BV35" s="373">
        <f t="shared" ca="1" si="40"/>
        <v>30.085999999999999</v>
      </c>
      <c r="BW35" s="355" t="str">
        <f t="shared" ca="1" si="28"/>
        <v>12:03a</v>
      </c>
      <c r="BX35" s="373">
        <f t="shared" ca="1" si="40"/>
        <v>30.209</v>
      </c>
      <c r="BY35" s="355" t="str">
        <f t="shared" ca="1" si="40"/>
        <v>1:34p</v>
      </c>
      <c r="BZ35" s="373">
        <f t="shared" ca="1" si="40"/>
        <v>29.488</v>
      </c>
      <c r="CA35" s="373">
        <f t="shared" ca="1" si="40"/>
        <v>30.539000000000001</v>
      </c>
      <c r="CB35" s="373">
        <f t="shared" ca="1" si="40"/>
        <v>29.093</v>
      </c>
      <c r="CC35" s="374">
        <f t="shared" ca="1" si="40"/>
        <v>30.876000000000001</v>
      </c>
    </row>
  </sheetData>
  <mergeCells count="14">
    <mergeCell ref="A1:B1"/>
    <mergeCell ref="S8:X8"/>
    <mergeCell ref="F8:L8"/>
    <mergeCell ref="AU8:BD8"/>
    <mergeCell ref="M8:R8"/>
    <mergeCell ref="B8:E8"/>
    <mergeCell ref="BT8:CC8"/>
    <mergeCell ref="Y8:AG8"/>
    <mergeCell ref="BE8:BI8"/>
    <mergeCell ref="BJ8:BM8"/>
    <mergeCell ref="BN8:BS8"/>
    <mergeCell ref="AH8:AL8"/>
    <mergeCell ref="AM8:AQ8"/>
    <mergeCell ref="AR8:AT8"/>
  </mergeCells>
  <phoneticPr fontId="0" type="noConversion"/>
  <conditionalFormatting sqref="M10:M33 M35">
    <cfRule type="cellIs" dxfId="144" priority="95" stopIfTrue="1" operator="notEqual">
      <formula>$M$1</formula>
    </cfRule>
  </conditionalFormatting>
  <conditionalFormatting sqref="BQ10:BS31 BJ10:BO31">
    <cfRule type="cellIs" dxfId="143" priority="97" stopIfTrue="1" operator="equal">
      <formula>0</formula>
    </cfRule>
    <cfRule type="cellIs" dxfId="142" priority="98" stopIfTrue="1" operator="equal">
      <formula>BJ$3</formula>
    </cfRule>
    <cfRule type="cellIs" dxfId="141" priority="99" stopIfTrue="1" operator="equal">
      <formula>BJ$4</formula>
    </cfRule>
  </conditionalFormatting>
  <conditionalFormatting sqref="BP32 BT32:CC32 Y32:AU32 B32 D32:E32 AX32:BI32">
    <cfRule type="cellIs" dxfId="140" priority="85" stopIfTrue="1" operator="equal">
      <formula>B$3</formula>
    </cfRule>
    <cfRule type="cellIs" dxfId="139" priority="86" stopIfTrue="1" operator="equal">
      <formula>B$4</formula>
    </cfRule>
  </conditionalFormatting>
  <conditionalFormatting sqref="M32">
    <cfRule type="cellIs" dxfId="138" priority="87" stopIfTrue="1" operator="notEqual">
      <formula>$M$1</formula>
    </cfRule>
  </conditionalFormatting>
  <conditionalFormatting sqref="BQ32:BS32 BJ32:BO32">
    <cfRule type="cellIs" dxfId="137" priority="88" stopIfTrue="1" operator="equal">
      <formula>0</formula>
    </cfRule>
    <cfRule type="cellIs" dxfId="136" priority="89" stopIfTrue="1" operator="equal">
      <formula>BJ$3</formula>
    </cfRule>
    <cfRule type="cellIs" dxfId="135" priority="90" stopIfTrue="1" operator="equal">
      <formula>BJ$4</formula>
    </cfRule>
  </conditionalFormatting>
  <conditionalFormatting sqref="BP35 BT35:CC35 Y35:AU35 B35 AX35:BI35">
    <cfRule type="cellIs" dxfId="134" priority="61" stopIfTrue="1" operator="equal">
      <formula>B$3</formula>
    </cfRule>
    <cfRule type="cellIs" dxfId="133" priority="62" stopIfTrue="1" operator="equal">
      <formula>B$4</formula>
    </cfRule>
  </conditionalFormatting>
  <conditionalFormatting sqref="M35">
    <cfRule type="cellIs" dxfId="132" priority="63" stopIfTrue="1" operator="notEqual">
      <formula>$M$1</formula>
    </cfRule>
  </conditionalFormatting>
  <conditionalFormatting sqref="BQ35:BS35 BJ35:BO35">
    <cfRule type="cellIs" dxfId="131" priority="64" stopIfTrue="1" operator="equal">
      <formula>0</formula>
    </cfRule>
    <cfRule type="cellIs" dxfId="130" priority="65" stopIfTrue="1" operator="equal">
      <formula>BJ$3</formula>
    </cfRule>
    <cfRule type="cellIs" dxfId="129" priority="66" stopIfTrue="1" operator="equal">
      <formula>BJ$4</formula>
    </cfRule>
  </conditionalFormatting>
  <conditionalFormatting sqref="BP33 BT33:CC33 Y33:AU33 B33 AX33:BI33">
    <cfRule type="cellIs" dxfId="128" priority="53" stopIfTrue="1" operator="equal">
      <formula>B$3</formula>
    </cfRule>
    <cfRule type="cellIs" dxfId="127" priority="54" stopIfTrue="1" operator="equal">
      <formula>B$4</formula>
    </cfRule>
  </conditionalFormatting>
  <conditionalFormatting sqref="M33">
    <cfRule type="cellIs" dxfId="126" priority="55" stopIfTrue="1" operator="notEqual">
      <formula>$M$1</formula>
    </cfRule>
  </conditionalFormatting>
  <conditionalFormatting sqref="BQ33:BS33 BJ33:BO33">
    <cfRule type="cellIs" dxfId="125" priority="56" stopIfTrue="1" operator="equal">
      <formula>0</formula>
    </cfRule>
    <cfRule type="cellIs" dxfId="124" priority="57" stopIfTrue="1" operator="equal">
      <formula>BJ$3</formula>
    </cfRule>
    <cfRule type="cellIs" dxfId="123" priority="58" stopIfTrue="1" operator="equal">
      <formula>BJ$4</formula>
    </cfRule>
  </conditionalFormatting>
  <conditionalFormatting sqref="S10:S33 S35">
    <cfRule type="cellIs" dxfId="122" priority="51" stopIfTrue="1" operator="notEqual">
      <formula>$M$1</formula>
    </cfRule>
  </conditionalFormatting>
  <conditionalFormatting sqref="S32">
    <cfRule type="cellIs" dxfId="121" priority="48" stopIfTrue="1" operator="notEqual">
      <formula>$M$1</formula>
    </cfRule>
  </conditionalFormatting>
  <conditionalFormatting sqref="S35">
    <cfRule type="cellIs" dxfId="120" priority="45" stopIfTrue="1" operator="notEqual">
      <formula>$M$1</formula>
    </cfRule>
  </conditionalFormatting>
  <conditionalFormatting sqref="S33">
    <cfRule type="cellIs" dxfId="119" priority="42" stopIfTrue="1" operator="notEqual">
      <formula>$M$1</formula>
    </cfRule>
  </conditionalFormatting>
  <conditionalFormatting sqref="Y10:AU33 AX10:CC33 AX35:CC35 Y35:AU35">
    <cfRule type="cellIs" dxfId="118" priority="93" stopIfTrue="1" operator="equal">
      <formula>Y$3</formula>
    </cfRule>
    <cfRule type="cellIs" dxfId="117" priority="94" stopIfTrue="1" operator="equal">
      <formula>Y$4</formula>
    </cfRule>
  </conditionalFormatting>
  <conditionalFormatting sqref="F10:L33 F35:L35">
    <cfRule type="expression" dxfId="116" priority="37" stopIfTrue="1">
      <formula>F10&gt;0</formula>
    </cfRule>
  </conditionalFormatting>
  <conditionalFormatting sqref="AW32">
    <cfRule type="cellIs" dxfId="115" priority="33" stopIfTrue="1" operator="equal">
      <formula>AW$3</formula>
    </cfRule>
    <cfRule type="cellIs" dxfId="114" priority="34" stopIfTrue="1" operator="equal">
      <formula>AW$4</formula>
    </cfRule>
  </conditionalFormatting>
  <conditionalFormatting sqref="AW35">
    <cfRule type="cellIs" dxfId="113" priority="31" stopIfTrue="1" operator="equal">
      <formula>AW$3</formula>
    </cfRule>
    <cfRule type="cellIs" dxfId="112" priority="32" stopIfTrue="1" operator="equal">
      <formula>AW$4</formula>
    </cfRule>
  </conditionalFormatting>
  <conditionalFormatting sqref="AW33">
    <cfRule type="cellIs" dxfId="111" priority="29" stopIfTrue="1" operator="equal">
      <formula>AW$3</formula>
    </cfRule>
    <cfRule type="cellIs" dxfId="110" priority="30" stopIfTrue="1" operator="equal">
      <formula>AW$4</formula>
    </cfRule>
  </conditionalFormatting>
  <conditionalFormatting sqref="AW10:AW33 AW35">
    <cfRule type="cellIs" dxfId="109" priority="35" stopIfTrue="1" operator="equal">
      <formula>AW$3</formula>
    </cfRule>
    <cfRule type="cellIs" dxfId="108" priority="36" stopIfTrue="1" operator="equal">
      <formula>AW$4</formula>
    </cfRule>
  </conditionalFormatting>
  <conditionalFormatting sqref="AV32">
    <cfRule type="cellIs" dxfId="107" priority="25" stopIfTrue="1" operator="equal">
      <formula>AV$3</formula>
    </cfRule>
    <cfRule type="cellIs" dxfId="106" priority="26" stopIfTrue="1" operator="equal">
      <formula>AV$4</formula>
    </cfRule>
  </conditionalFormatting>
  <conditionalFormatting sqref="AV35">
    <cfRule type="cellIs" dxfId="105" priority="23" stopIfTrue="1" operator="equal">
      <formula>AV$3</formula>
    </cfRule>
    <cfRule type="cellIs" dxfId="104" priority="24" stopIfTrue="1" operator="equal">
      <formula>AV$4</formula>
    </cfRule>
  </conditionalFormatting>
  <conditionalFormatting sqref="AV33">
    <cfRule type="cellIs" dxfId="103" priority="21" stopIfTrue="1" operator="equal">
      <formula>AV$3</formula>
    </cfRule>
    <cfRule type="cellIs" dxfId="102" priority="22" stopIfTrue="1" operator="equal">
      <formula>AV$4</formula>
    </cfRule>
  </conditionalFormatting>
  <conditionalFormatting sqref="AV10:AV33 AV35">
    <cfRule type="cellIs" dxfId="101" priority="27" stopIfTrue="1" operator="equal">
      <formula>AV$3</formula>
    </cfRule>
    <cfRule type="cellIs" dxfId="100" priority="28" stopIfTrue="1" operator="equal">
      <formula>AV$4</formula>
    </cfRule>
  </conditionalFormatting>
  <conditionalFormatting sqref="M34">
    <cfRule type="cellIs" dxfId="99" priority="20" stopIfTrue="1" operator="notEqual">
      <formula>$M$1</formula>
    </cfRule>
  </conditionalFormatting>
  <conditionalFormatting sqref="BP34 BT34:CC34 Y34:AU34 B34 D34:E34 AX34:BI34">
    <cfRule type="cellIs" dxfId="98" priority="12" stopIfTrue="1" operator="equal">
      <formula>B$3</formula>
    </cfRule>
    <cfRule type="cellIs" dxfId="97" priority="13" stopIfTrue="1" operator="equal">
      <formula>B$4</formula>
    </cfRule>
  </conditionalFormatting>
  <conditionalFormatting sqref="M34">
    <cfRule type="cellIs" dxfId="96" priority="14" stopIfTrue="1" operator="notEqual">
      <formula>$M$1</formula>
    </cfRule>
  </conditionalFormatting>
  <conditionalFormatting sqref="BQ34:BS34 BJ34:BO34">
    <cfRule type="cellIs" dxfId="95" priority="15" stopIfTrue="1" operator="equal">
      <formula>0</formula>
    </cfRule>
    <cfRule type="cellIs" dxfId="94" priority="16" stopIfTrue="1" operator="equal">
      <formula>BJ$3</formula>
    </cfRule>
    <cfRule type="cellIs" dxfId="93" priority="17" stopIfTrue="1" operator="equal">
      <formula>BJ$4</formula>
    </cfRule>
  </conditionalFormatting>
  <conditionalFormatting sqref="S34">
    <cfRule type="cellIs" dxfId="92" priority="11" stopIfTrue="1" operator="notEqual">
      <formula>$M$1</formula>
    </cfRule>
  </conditionalFormatting>
  <conditionalFormatting sqref="S34">
    <cfRule type="cellIs" dxfId="91" priority="10" stopIfTrue="1" operator="notEqual">
      <formula>$M$1</formula>
    </cfRule>
  </conditionalFormatting>
  <conditionalFormatting sqref="Y34:AU34 AX34:CC34">
    <cfRule type="cellIs" dxfId="90" priority="18" stopIfTrue="1" operator="equal">
      <formula>Y$3</formula>
    </cfRule>
    <cfRule type="cellIs" dxfId="89" priority="19" stopIfTrue="1" operator="equal">
      <formula>Y$4</formula>
    </cfRule>
  </conditionalFormatting>
  <conditionalFormatting sqref="F34:L34">
    <cfRule type="expression" dxfId="88" priority="9" stopIfTrue="1">
      <formula>F34&gt;0</formula>
    </cfRule>
  </conditionalFormatting>
  <conditionalFormatting sqref="AW34">
    <cfRule type="cellIs" dxfId="87" priority="5" stopIfTrue="1" operator="equal">
      <formula>AW$3</formula>
    </cfRule>
    <cfRule type="cellIs" dxfId="86" priority="6" stopIfTrue="1" operator="equal">
      <formula>AW$4</formula>
    </cfRule>
  </conditionalFormatting>
  <conditionalFormatting sqref="AW34">
    <cfRule type="cellIs" dxfId="85" priority="7" stopIfTrue="1" operator="equal">
      <formula>AW$3</formula>
    </cfRule>
    <cfRule type="cellIs" dxfId="84" priority="8" stopIfTrue="1" operator="equal">
      <formula>AW$4</formula>
    </cfRule>
  </conditionalFormatting>
  <conditionalFormatting sqref="AV34">
    <cfRule type="cellIs" dxfId="83" priority="1" stopIfTrue="1" operator="equal">
      <formula>AV$3</formula>
    </cfRule>
    <cfRule type="cellIs" dxfId="82" priority="2" stopIfTrue="1" operator="equal">
      <formula>AV$4</formula>
    </cfRule>
  </conditionalFormatting>
  <conditionalFormatting sqref="AV34">
    <cfRule type="cellIs" dxfId="81" priority="3" stopIfTrue="1" operator="equal">
      <formula>AV$3</formula>
    </cfRule>
    <cfRule type="cellIs" dxfId="80" priority="4" stopIfTrue="1" operator="equal">
      <formula>AV$4</formula>
    </cfRule>
  </conditionalFormatting>
  <pageMargins left="0.75" right="0.75" top="1" bottom="1" header="0.5" footer="0.5"/>
  <pageSetup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120"/>
  <sheetViews>
    <sheetView workbookViewId="0">
      <selection activeCell="C1" sqref="C1"/>
    </sheetView>
  </sheetViews>
  <sheetFormatPr defaultRowHeight="12.75" x14ac:dyDescent="0.35"/>
  <cols>
    <col min="1" max="1" width="35" bestFit="1" customWidth="1"/>
    <col min="2" max="2" width="75.796875" style="2" bestFit="1" customWidth="1"/>
    <col min="12" max="12" width="9" customWidth="1"/>
  </cols>
  <sheetData>
    <row r="1" spans="1:2" x14ac:dyDescent="0.35">
      <c r="A1" t="s">
        <v>7</v>
      </c>
      <c r="B1" s="2" t="s">
        <v>8</v>
      </c>
    </row>
    <row r="2" spans="1:2" x14ac:dyDescent="0.35">
      <c r="A2" t="s">
        <v>9</v>
      </c>
      <c r="B2" s="2" t="s">
        <v>391</v>
      </c>
    </row>
    <row r="3" spans="1:2" x14ac:dyDescent="0.35">
      <c r="A3" t="s">
        <v>10</v>
      </c>
      <c r="B3" s="2" t="s">
        <v>11</v>
      </c>
    </row>
    <row r="4" spans="1:2" x14ac:dyDescent="0.35">
      <c r="A4" t="s">
        <v>12</v>
      </c>
      <c r="B4" s="2" t="s">
        <v>392</v>
      </c>
    </row>
    <row r="5" spans="1:2" x14ac:dyDescent="0.35">
      <c r="A5" t="s">
        <v>13</v>
      </c>
      <c r="B5" s="2" t="s">
        <v>393</v>
      </c>
    </row>
    <row r="6" spans="1:2" x14ac:dyDescent="0.35">
      <c r="A6" t="s">
        <v>14</v>
      </c>
      <c r="B6" s="2" t="s">
        <v>394</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560</v>
      </c>
    </row>
    <row r="14" spans="1:2" x14ac:dyDescent="0.35">
      <c r="A14" t="s">
        <v>22</v>
      </c>
      <c r="B14" s="2" t="s">
        <v>561</v>
      </c>
    </row>
    <row r="15" spans="1:2" x14ac:dyDescent="0.35">
      <c r="A15" t="s">
        <v>23</v>
      </c>
      <c r="B15" s="2" t="s">
        <v>534</v>
      </c>
    </row>
    <row r="16" spans="1:2" x14ac:dyDescent="0.35">
      <c r="A16" t="s">
        <v>24</v>
      </c>
      <c r="B16" s="2" t="s">
        <v>562</v>
      </c>
    </row>
    <row r="17" spans="1:2" x14ac:dyDescent="0.35">
      <c r="A17" t="s">
        <v>25</v>
      </c>
      <c r="B17" s="2">
        <v>19.100000000000001</v>
      </c>
    </row>
    <row r="18" spans="1:2" x14ac:dyDescent="0.35">
      <c r="A18" t="s">
        <v>26</v>
      </c>
      <c r="B18" s="2" t="s">
        <v>27</v>
      </c>
    </row>
    <row r="19" spans="1:2" x14ac:dyDescent="0.35">
      <c r="A19" t="s">
        <v>28</v>
      </c>
      <c r="B19" s="2">
        <v>7.8899999999999998E-2</v>
      </c>
    </row>
    <row r="20" spans="1:2" x14ac:dyDescent="0.35">
      <c r="A20" t="s">
        <v>29</v>
      </c>
      <c r="B20" s="2" t="s">
        <v>30</v>
      </c>
    </row>
    <row r="21" spans="1:2" x14ac:dyDescent="0.35">
      <c r="A21" t="s">
        <v>31</v>
      </c>
      <c r="B21" s="2">
        <v>65.400000000000006</v>
      </c>
    </row>
    <row r="22" spans="1:2" x14ac:dyDescent="0.35">
      <c r="A22" t="s">
        <v>32</v>
      </c>
      <c r="B22" s="2">
        <v>66.599999999999994</v>
      </c>
    </row>
    <row r="23" spans="1:2" x14ac:dyDescent="0.35">
      <c r="A23" t="s">
        <v>33</v>
      </c>
      <c r="B23" s="2" t="s">
        <v>563</v>
      </c>
    </row>
    <row r="24" spans="1:2" x14ac:dyDescent="0.35">
      <c r="A24" t="s">
        <v>34</v>
      </c>
      <c r="B24" s="2">
        <v>63.1</v>
      </c>
    </row>
    <row r="25" spans="1:2" x14ac:dyDescent="0.35">
      <c r="A25" t="s">
        <v>35</v>
      </c>
      <c r="B25" s="2" t="s">
        <v>564</v>
      </c>
    </row>
    <row r="26" spans="1:2" x14ac:dyDescent="0.35">
      <c r="A26" t="s">
        <v>36</v>
      </c>
      <c r="B26" s="2">
        <v>71.900000000000006</v>
      </c>
    </row>
    <row r="27" spans="1:2" x14ac:dyDescent="0.35">
      <c r="A27" t="s">
        <v>37</v>
      </c>
      <c r="B27" s="2">
        <v>60.6</v>
      </c>
    </row>
    <row r="28" spans="1:2" x14ac:dyDescent="0.35">
      <c r="A28" t="s">
        <v>38</v>
      </c>
      <c r="B28" s="2">
        <v>75.5</v>
      </c>
    </row>
    <row r="29" spans="1:2" x14ac:dyDescent="0.35">
      <c r="A29" t="s">
        <v>39</v>
      </c>
      <c r="B29" s="2">
        <v>55.8</v>
      </c>
    </row>
    <row r="30" spans="1:2" x14ac:dyDescent="0.35">
      <c r="A30" t="s">
        <v>40</v>
      </c>
      <c r="B30" s="2">
        <v>41.7</v>
      </c>
    </row>
    <row r="31" spans="1:2" x14ac:dyDescent="0.35">
      <c r="A31" t="s">
        <v>41</v>
      </c>
      <c r="B31" s="2">
        <v>41.8</v>
      </c>
    </row>
    <row r="32" spans="1:2" x14ac:dyDescent="0.35">
      <c r="A32" t="s">
        <v>42</v>
      </c>
      <c r="B32" s="2">
        <v>30.4</v>
      </c>
    </row>
    <row r="33" spans="1:2" x14ac:dyDescent="0.35">
      <c r="A33" t="s">
        <v>43</v>
      </c>
      <c r="B33" s="2" t="s">
        <v>768</v>
      </c>
    </row>
    <row r="34" spans="1:2" x14ac:dyDescent="0.35">
      <c r="A34" t="s">
        <v>44</v>
      </c>
      <c r="B34" s="2" t="s">
        <v>565</v>
      </c>
    </row>
    <row r="35" spans="1:2" x14ac:dyDescent="0.35">
      <c r="A35" t="s">
        <v>45</v>
      </c>
      <c r="B35" s="2">
        <v>54.5</v>
      </c>
    </row>
    <row r="36" spans="1:2" x14ac:dyDescent="0.35">
      <c r="A36" t="s">
        <v>46</v>
      </c>
      <c r="B36" s="2">
        <v>16.7</v>
      </c>
    </row>
    <row r="37" spans="1:2" x14ac:dyDescent="0.35">
      <c r="A37" t="s">
        <v>47</v>
      </c>
      <c r="B37" s="2">
        <v>54.5</v>
      </c>
    </row>
    <row r="38" spans="1:2" x14ac:dyDescent="0.35">
      <c r="A38" t="s">
        <v>48</v>
      </c>
      <c r="B38" s="2">
        <v>1.4</v>
      </c>
    </row>
    <row r="39" spans="1:2" x14ac:dyDescent="0.35">
      <c r="A39" t="s">
        <v>49</v>
      </c>
      <c r="B39" s="2">
        <v>49</v>
      </c>
    </row>
    <row r="40" spans="1:2" x14ac:dyDescent="0.35">
      <c r="A40" t="s">
        <v>50</v>
      </c>
      <c r="B40" s="2">
        <v>50</v>
      </c>
    </row>
    <row r="41" spans="1:2" x14ac:dyDescent="0.35">
      <c r="A41" t="s">
        <v>51</v>
      </c>
      <c r="B41" s="2" t="s">
        <v>566</v>
      </c>
    </row>
    <row r="42" spans="1:2" x14ac:dyDescent="0.35">
      <c r="A42" t="s">
        <v>52</v>
      </c>
      <c r="B42" s="2">
        <v>44</v>
      </c>
    </row>
    <row r="43" spans="1:2" x14ac:dyDescent="0.35">
      <c r="A43" t="s">
        <v>53</v>
      </c>
      <c r="B43" s="2" t="s">
        <v>567</v>
      </c>
    </row>
    <row r="44" spans="1:2" x14ac:dyDescent="0.35">
      <c r="A44" t="s">
        <v>54</v>
      </c>
      <c r="B44" s="2">
        <v>64</v>
      </c>
    </row>
    <row r="45" spans="1:2" x14ac:dyDescent="0.35">
      <c r="A45" t="s">
        <v>55</v>
      </c>
      <c r="B45" s="2">
        <v>26</v>
      </c>
    </row>
    <row r="46" spans="1:2" x14ac:dyDescent="0.35">
      <c r="A46" t="s">
        <v>56</v>
      </c>
      <c r="B46" s="2">
        <v>64</v>
      </c>
    </row>
    <row r="47" spans="1:2" x14ac:dyDescent="0.35">
      <c r="A47" t="s">
        <v>57</v>
      </c>
      <c r="B47" s="2">
        <v>19</v>
      </c>
    </row>
    <row r="48" spans="1:2" x14ac:dyDescent="0.35">
      <c r="A48" t="s">
        <v>58</v>
      </c>
      <c r="B48" s="2">
        <v>87</v>
      </c>
    </row>
    <row r="49" spans="1:2" x14ac:dyDescent="0.35">
      <c r="A49" t="s">
        <v>59</v>
      </c>
      <c r="B49" s="2">
        <v>66</v>
      </c>
    </row>
    <row r="50" spans="1:2" x14ac:dyDescent="0.35">
      <c r="A50" t="s">
        <v>60</v>
      </c>
      <c r="B50" s="2" t="s">
        <v>481</v>
      </c>
    </row>
    <row r="51" spans="1:2" x14ac:dyDescent="0.35">
      <c r="A51" t="s">
        <v>61</v>
      </c>
      <c r="B51" s="2">
        <v>92</v>
      </c>
    </row>
    <row r="52" spans="1:2" x14ac:dyDescent="0.35">
      <c r="A52" t="s">
        <v>62</v>
      </c>
      <c r="B52" s="2" t="s">
        <v>568</v>
      </c>
    </row>
    <row r="53" spans="1:2" x14ac:dyDescent="0.35">
      <c r="A53" t="s">
        <v>63</v>
      </c>
      <c r="B53" s="2">
        <v>93</v>
      </c>
    </row>
    <row r="54" spans="1:2" x14ac:dyDescent="0.35">
      <c r="A54" t="s">
        <v>64</v>
      </c>
      <c r="B54" s="2">
        <v>33</v>
      </c>
    </row>
    <row r="55" spans="1:2" x14ac:dyDescent="0.35">
      <c r="A55" t="s">
        <v>65</v>
      </c>
      <c r="B55" s="2">
        <v>95</v>
      </c>
    </row>
    <row r="56" spans="1:2" x14ac:dyDescent="0.35">
      <c r="A56" t="s">
        <v>66</v>
      </c>
      <c r="B56" s="2">
        <v>33</v>
      </c>
    </row>
    <row r="57" spans="1:2" x14ac:dyDescent="0.35">
      <c r="A57" t="s">
        <v>67</v>
      </c>
      <c r="B57" s="2">
        <v>30.055</v>
      </c>
    </row>
    <row r="58" spans="1:2" x14ac:dyDescent="0.35">
      <c r="A58" t="s">
        <v>68</v>
      </c>
      <c r="B58" s="2" t="s">
        <v>569</v>
      </c>
    </row>
    <row r="59" spans="1:2" x14ac:dyDescent="0.35">
      <c r="A59" t="s">
        <v>69</v>
      </c>
      <c r="B59" s="2">
        <v>30.009</v>
      </c>
    </row>
    <row r="60" spans="1:2" x14ac:dyDescent="0.35">
      <c r="A60" t="s">
        <v>70</v>
      </c>
      <c r="B60" s="2">
        <v>30.091000000000001</v>
      </c>
    </row>
    <row r="61" spans="1:2" x14ac:dyDescent="0.35">
      <c r="A61" t="s">
        <v>71</v>
      </c>
      <c r="B61" s="2" t="s">
        <v>570</v>
      </c>
    </row>
    <row r="62" spans="1:2" x14ac:dyDescent="0.35">
      <c r="A62" t="s">
        <v>72</v>
      </c>
      <c r="B62" s="2">
        <v>29.459</v>
      </c>
    </row>
    <row r="63" spans="1:2" x14ac:dyDescent="0.35">
      <c r="A63" t="s">
        <v>73</v>
      </c>
      <c r="B63" s="2">
        <v>30.300999999999998</v>
      </c>
    </row>
    <row r="64" spans="1:2" x14ac:dyDescent="0.35">
      <c r="A64" t="s">
        <v>74</v>
      </c>
      <c r="B64" s="2" t="s">
        <v>571</v>
      </c>
    </row>
    <row r="65" spans="1:2" x14ac:dyDescent="0.35">
      <c r="A65" t="s">
        <v>75</v>
      </c>
      <c r="B65" s="2">
        <v>29.11</v>
      </c>
    </row>
    <row r="66" spans="1:2" x14ac:dyDescent="0.35">
      <c r="A66" t="s">
        <v>76</v>
      </c>
      <c r="B66" s="2">
        <v>30.748999999999999</v>
      </c>
    </row>
    <row r="67" spans="1:2" x14ac:dyDescent="0.35">
      <c r="A67" t="s">
        <v>77</v>
      </c>
      <c r="B67" s="2">
        <v>0</v>
      </c>
    </row>
    <row r="68" spans="1:2" x14ac:dyDescent="0.35">
      <c r="A68" t="s">
        <v>78</v>
      </c>
      <c r="B68" s="2">
        <v>3</v>
      </c>
    </row>
    <row r="69" spans="1:2" x14ac:dyDescent="0.35">
      <c r="A69" t="s">
        <v>79</v>
      </c>
      <c r="B69" s="2">
        <v>9</v>
      </c>
    </row>
    <row r="70" spans="1:2" x14ac:dyDescent="0.35">
      <c r="A70" t="s">
        <v>80</v>
      </c>
      <c r="B70" s="2" t="s">
        <v>486</v>
      </c>
    </row>
    <row r="71" spans="1:2" x14ac:dyDescent="0.35">
      <c r="A71" t="s">
        <v>81</v>
      </c>
      <c r="B71" s="2">
        <v>38</v>
      </c>
    </row>
    <row r="72" spans="1:2" x14ac:dyDescent="0.35">
      <c r="A72" t="s">
        <v>82</v>
      </c>
      <c r="B72" s="2">
        <v>38</v>
      </c>
    </row>
    <row r="73" spans="1:2" x14ac:dyDescent="0.35">
      <c r="A73" t="s">
        <v>83</v>
      </c>
      <c r="B73" s="2">
        <v>78</v>
      </c>
    </row>
    <row r="74" spans="1:2" x14ac:dyDescent="0.35">
      <c r="A74" t="s">
        <v>84</v>
      </c>
      <c r="B74" s="2" t="s">
        <v>639</v>
      </c>
    </row>
    <row r="75" spans="1:2" x14ac:dyDescent="0.35">
      <c r="A75" t="s">
        <v>85</v>
      </c>
      <c r="B75" s="2">
        <v>40.299999999999997</v>
      </c>
    </row>
    <row r="76" spans="1:2" x14ac:dyDescent="0.35">
      <c r="A76" t="s">
        <v>86</v>
      </c>
      <c r="B76" s="2">
        <v>27</v>
      </c>
    </row>
    <row r="77" spans="1:2" x14ac:dyDescent="0.35">
      <c r="A77" t="s">
        <v>87</v>
      </c>
      <c r="B77" s="2" t="s">
        <v>565</v>
      </c>
    </row>
    <row r="78" spans="1:2" x14ac:dyDescent="0.35">
      <c r="A78" t="s">
        <v>88</v>
      </c>
      <c r="B78" s="2">
        <v>11</v>
      </c>
    </row>
    <row r="79" spans="1:2" x14ac:dyDescent="0.35">
      <c r="A79" t="s">
        <v>89</v>
      </c>
      <c r="B79" s="2">
        <v>-6</v>
      </c>
    </row>
    <row r="80" spans="1:2" x14ac:dyDescent="0.35">
      <c r="A80" t="s">
        <v>90</v>
      </c>
      <c r="B80" s="2">
        <v>1.6</v>
      </c>
    </row>
    <row r="81" spans="1:2" x14ac:dyDescent="0.35">
      <c r="A81" t="s">
        <v>91</v>
      </c>
      <c r="B81" s="2">
        <v>2.4</v>
      </c>
    </row>
    <row r="82" spans="1:2" x14ac:dyDescent="0.35">
      <c r="A82" t="s">
        <v>92</v>
      </c>
      <c r="B82" s="2">
        <v>2.5</v>
      </c>
    </row>
    <row r="83" spans="1:2" x14ac:dyDescent="0.35">
      <c r="A83" t="s">
        <v>93</v>
      </c>
      <c r="B83" s="2">
        <v>2.6</v>
      </c>
    </row>
    <row r="84" spans="1:2" x14ac:dyDescent="0.35">
      <c r="A84" t="s">
        <v>94</v>
      </c>
      <c r="B84" s="2">
        <v>3</v>
      </c>
    </row>
    <row r="85" spans="1:2" x14ac:dyDescent="0.35">
      <c r="A85" t="s">
        <v>95</v>
      </c>
      <c r="B85" s="2">
        <v>4</v>
      </c>
    </row>
    <row r="86" spans="1:2" x14ac:dyDescent="0.35">
      <c r="A86" t="s">
        <v>96</v>
      </c>
      <c r="B86" s="2">
        <v>4</v>
      </c>
    </row>
    <row r="87" spans="1:2" x14ac:dyDescent="0.35">
      <c r="A87" t="s">
        <v>97</v>
      </c>
      <c r="B87" s="2">
        <v>4</v>
      </c>
    </row>
    <row r="88" spans="1:2" x14ac:dyDescent="0.35">
      <c r="A88" t="s">
        <v>98</v>
      </c>
      <c r="B88" s="2">
        <v>7.85</v>
      </c>
    </row>
    <row r="89" spans="1:2" x14ac:dyDescent="0.35">
      <c r="A89" t="s">
        <v>99</v>
      </c>
      <c r="B89" s="2">
        <v>0.08</v>
      </c>
    </row>
    <row r="90" spans="1:2" x14ac:dyDescent="0.35">
      <c r="A90" t="s">
        <v>100</v>
      </c>
      <c r="B90" s="2">
        <v>0.78</v>
      </c>
    </row>
    <row r="91" spans="1:2" x14ac:dyDescent="0.35">
      <c r="A91" t="s">
        <v>101</v>
      </c>
      <c r="B91" s="2">
        <v>0.08</v>
      </c>
    </row>
    <row r="92" spans="1:2" x14ac:dyDescent="0.35">
      <c r="A92" t="s">
        <v>102</v>
      </c>
      <c r="B92" s="2">
        <v>0</v>
      </c>
    </row>
    <row r="93" spans="1:2" x14ac:dyDescent="0.35">
      <c r="A93" t="s">
        <v>103</v>
      </c>
      <c r="B93" s="2">
        <v>0.04</v>
      </c>
    </row>
    <row r="94" spans="1:2" x14ac:dyDescent="0.35">
      <c r="A94" t="s">
        <v>104</v>
      </c>
      <c r="B94" s="2" t="s">
        <v>572</v>
      </c>
    </row>
    <row r="95" spans="1:2" x14ac:dyDescent="0.35">
      <c r="A95" t="s">
        <v>105</v>
      </c>
      <c r="B95" s="2">
        <v>0</v>
      </c>
    </row>
    <row r="96" spans="1:2" x14ac:dyDescent="0.35">
      <c r="A96" t="s">
        <v>106</v>
      </c>
      <c r="B96" s="2">
        <v>1.05</v>
      </c>
    </row>
    <row r="97" spans="1:2" x14ac:dyDescent="0.35">
      <c r="A97" t="s">
        <v>107</v>
      </c>
      <c r="B97" s="2">
        <v>52.36</v>
      </c>
    </row>
    <row r="98" spans="1:2" x14ac:dyDescent="0.35">
      <c r="A98" t="s">
        <v>108</v>
      </c>
      <c r="B98" s="2">
        <v>38.1</v>
      </c>
    </row>
    <row r="99" spans="1:2" x14ac:dyDescent="0.35">
      <c r="A99" t="s">
        <v>109</v>
      </c>
      <c r="B99" s="2">
        <v>39</v>
      </c>
    </row>
    <row r="100" spans="1:2" x14ac:dyDescent="0.35">
      <c r="A100" t="s">
        <v>110</v>
      </c>
      <c r="B100" s="2" t="s">
        <v>734</v>
      </c>
    </row>
    <row r="101" spans="1:2" x14ac:dyDescent="0.35">
      <c r="A101" t="s">
        <v>111</v>
      </c>
      <c r="B101" s="2">
        <v>23</v>
      </c>
    </row>
    <row r="102" spans="1:2" x14ac:dyDescent="0.35">
      <c r="A102" t="s">
        <v>112</v>
      </c>
      <c r="B102" s="2" t="s">
        <v>514</v>
      </c>
    </row>
    <row r="103" spans="1:2" x14ac:dyDescent="0.35">
      <c r="A103" t="s">
        <v>113</v>
      </c>
      <c r="B103" s="2">
        <v>42</v>
      </c>
    </row>
    <row r="104" spans="1:2" x14ac:dyDescent="0.35">
      <c r="A104" t="s">
        <v>114</v>
      </c>
      <c r="B104" s="2">
        <v>13</v>
      </c>
    </row>
    <row r="105" spans="1:2" x14ac:dyDescent="0.35">
      <c r="A105" t="s">
        <v>115</v>
      </c>
      <c r="B105" s="2">
        <v>42</v>
      </c>
    </row>
    <row r="106" spans="1:2" x14ac:dyDescent="0.35">
      <c r="A106" t="s">
        <v>116</v>
      </c>
      <c r="B106" s="2">
        <v>-4</v>
      </c>
    </row>
    <row r="107" spans="1:2" x14ac:dyDescent="0.35">
      <c r="A107" t="s">
        <v>117</v>
      </c>
      <c r="B107" s="2">
        <v>45.7</v>
      </c>
    </row>
    <row r="108" spans="1:2" x14ac:dyDescent="0.35">
      <c r="A108" t="s">
        <v>118</v>
      </c>
      <c r="B108" s="2">
        <v>41.6</v>
      </c>
    </row>
    <row r="109" spans="1:2" x14ac:dyDescent="0.35">
      <c r="A109" t="s">
        <v>119</v>
      </c>
      <c r="B109" s="2">
        <v>42</v>
      </c>
    </row>
    <row r="110" spans="1:2" x14ac:dyDescent="0.35">
      <c r="A110" t="s">
        <v>120</v>
      </c>
      <c r="B110" s="2" t="s">
        <v>558</v>
      </c>
    </row>
    <row r="111" spans="1:2" x14ac:dyDescent="0.35">
      <c r="A111" t="s">
        <v>121</v>
      </c>
      <c r="B111" s="2">
        <v>54</v>
      </c>
    </row>
    <row r="112" spans="1:2" x14ac:dyDescent="0.35">
      <c r="A112" t="s">
        <v>122</v>
      </c>
      <c r="B112" s="2">
        <v>54</v>
      </c>
    </row>
    <row r="113" spans="1:2" x14ac:dyDescent="0.35">
      <c r="A113" t="s">
        <v>123</v>
      </c>
      <c r="B113" s="2">
        <v>63.6</v>
      </c>
    </row>
    <row r="114" spans="1:2" x14ac:dyDescent="0.35">
      <c r="A114" t="s">
        <v>124</v>
      </c>
      <c r="B114" s="2">
        <v>40.200000000000003</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349</v>
      </c>
    </row>
    <row r="2" spans="1:2" x14ac:dyDescent="0.35">
      <c r="A2" t="s">
        <v>9</v>
      </c>
      <c r="B2" s="2" t="s">
        <v>135</v>
      </c>
    </row>
    <row r="3" spans="1:2" x14ac:dyDescent="0.35">
      <c r="A3" t="s">
        <v>10</v>
      </c>
      <c r="B3" s="2" t="s">
        <v>11</v>
      </c>
    </row>
    <row r="4" spans="1:2" x14ac:dyDescent="0.35">
      <c r="A4" t="s">
        <v>12</v>
      </c>
      <c r="B4" s="2" t="s">
        <v>136</v>
      </c>
    </row>
    <row r="5" spans="1:2" x14ac:dyDescent="0.35">
      <c r="A5" t="s">
        <v>13</v>
      </c>
      <c r="B5" s="2" t="s">
        <v>137</v>
      </c>
    </row>
    <row r="6" spans="1:2" x14ac:dyDescent="0.35">
      <c r="A6" t="s">
        <v>14</v>
      </c>
      <c r="B6" s="2" t="s">
        <v>138</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560</v>
      </c>
    </row>
    <row r="14" spans="1:2" x14ac:dyDescent="0.35">
      <c r="A14" t="s">
        <v>22</v>
      </c>
      <c r="B14" s="2" t="s">
        <v>573</v>
      </c>
    </row>
    <row r="15" spans="1:2" x14ac:dyDescent="0.35">
      <c r="A15" t="s">
        <v>23</v>
      </c>
      <c r="B15" s="2" t="s">
        <v>534</v>
      </c>
    </row>
    <row r="16" spans="1:2" x14ac:dyDescent="0.35">
      <c r="A16" t="s">
        <v>24</v>
      </c>
      <c r="B16" s="2" t="s">
        <v>562</v>
      </c>
    </row>
    <row r="17" spans="1:2" x14ac:dyDescent="0.35">
      <c r="A17" t="s">
        <v>25</v>
      </c>
      <c r="B17" s="2">
        <v>18</v>
      </c>
    </row>
    <row r="18" spans="1:2" x14ac:dyDescent="0.35">
      <c r="A18" t="s">
        <v>26</v>
      </c>
      <c r="B18" s="2" t="s">
        <v>27</v>
      </c>
    </row>
    <row r="19" spans="1:2" x14ac:dyDescent="0.35">
      <c r="A19" t="s">
        <v>28</v>
      </c>
      <c r="B19" s="2">
        <v>7.8899999999999998E-2</v>
      </c>
    </row>
    <row r="20" spans="1:2" x14ac:dyDescent="0.35">
      <c r="A20" t="s">
        <v>29</v>
      </c>
      <c r="B20" s="2" t="s">
        <v>30</v>
      </c>
    </row>
    <row r="21" spans="1:2" x14ac:dyDescent="0.35">
      <c r="A21" t="s">
        <v>31</v>
      </c>
      <c r="B21" s="2">
        <v>67.099999999999994</v>
      </c>
    </row>
    <row r="22" spans="1:2" x14ac:dyDescent="0.35">
      <c r="A22" t="s">
        <v>32</v>
      </c>
      <c r="B22" s="2">
        <v>68.599999999999994</v>
      </c>
    </row>
    <row r="23" spans="1:2" x14ac:dyDescent="0.35">
      <c r="A23" t="s">
        <v>33</v>
      </c>
      <c r="B23" s="2" t="s">
        <v>420</v>
      </c>
    </row>
    <row r="24" spans="1:2" x14ac:dyDescent="0.35">
      <c r="A24" t="s">
        <v>34</v>
      </c>
      <c r="B24" s="2">
        <v>66.7</v>
      </c>
    </row>
    <row r="25" spans="1:2" x14ac:dyDescent="0.35">
      <c r="A25" t="s">
        <v>35</v>
      </c>
      <c r="B25" s="2" t="s">
        <v>574</v>
      </c>
    </row>
    <row r="26" spans="1:2" x14ac:dyDescent="0.35">
      <c r="A26" t="s">
        <v>36</v>
      </c>
      <c r="B26" s="2">
        <v>71.3</v>
      </c>
    </row>
    <row r="27" spans="1:2" x14ac:dyDescent="0.35">
      <c r="A27" t="s">
        <v>37</v>
      </c>
      <c r="B27" s="2">
        <v>65.5</v>
      </c>
    </row>
    <row r="28" spans="1:2" x14ac:dyDescent="0.35">
      <c r="A28" t="s">
        <v>38</v>
      </c>
      <c r="B28" s="2">
        <v>75.2</v>
      </c>
    </row>
    <row r="29" spans="1:2" x14ac:dyDescent="0.35">
      <c r="A29" t="s">
        <v>39</v>
      </c>
      <c r="B29" s="2">
        <v>64.8</v>
      </c>
    </row>
    <row r="30" spans="1:2" x14ac:dyDescent="0.35">
      <c r="A30" t="s">
        <v>40</v>
      </c>
      <c r="B30" s="2">
        <v>41.9</v>
      </c>
    </row>
    <row r="31" spans="1:2" x14ac:dyDescent="0.35">
      <c r="A31" t="s">
        <v>41</v>
      </c>
      <c r="B31" s="2">
        <v>41.9</v>
      </c>
    </row>
    <row r="32" spans="1:2" x14ac:dyDescent="0.35">
      <c r="A32" t="s">
        <v>42</v>
      </c>
      <c r="B32" s="2">
        <v>31.5</v>
      </c>
    </row>
    <row r="33" spans="1:2" x14ac:dyDescent="0.35">
      <c r="A33" t="s">
        <v>43</v>
      </c>
      <c r="B33" s="2" t="s">
        <v>769</v>
      </c>
    </row>
    <row r="34" spans="1:2" x14ac:dyDescent="0.35">
      <c r="A34" t="s">
        <v>44</v>
      </c>
      <c r="B34" s="2" t="s">
        <v>575</v>
      </c>
    </row>
    <row r="35" spans="1:2" x14ac:dyDescent="0.35">
      <c r="A35" t="s">
        <v>45</v>
      </c>
      <c r="B35" s="2">
        <v>53.9</v>
      </c>
    </row>
    <row r="36" spans="1:2" x14ac:dyDescent="0.35">
      <c r="A36" t="s">
        <v>46</v>
      </c>
      <c r="B36" s="2">
        <v>18.5</v>
      </c>
    </row>
    <row r="37" spans="1:2" x14ac:dyDescent="0.35">
      <c r="A37" t="s">
        <v>47</v>
      </c>
      <c r="B37" s="2">
        <v>53.9</v>
      </c>
    </row>
    <row r="38" spans="1:2" x14ac:dyDescent="0.35">
      <c r="A38" t="s">
        <v>48</v>
      </c>
      <c r="B38" s="2">
        <v>2</v>
      </c>
    </row>
    <row r="39" spans="1:2" x14ac:dyDescent="0.35">
      <c r="A39" t="s">
        <v>49</v>
      </c>
      <c r="B39" s="2">
        <v>48</v>
      </c>
    </row>
    <row r="40" spans="1:2" x14ac:dyDescent="0.35">
      <c r="A40" t="s">
        <v>50</v>
      </c>
      <c r="B40" s="2">
        <v>48</v>
      </c>
    </row>
    <row r="41" spans="1:2" x14ac:dyDescent="0.35">
      <c r="A41" t="s">
        <v>51</v>
      </c>
      <c r="B41" s="2" t="s">
        <v>576</v>
      </c>
    </row>
    <row r="42" spans="1:2" x14ac:dyDescent="0.35">
      <c r="A42" t="s">
        <v>52</v>
      </c>
      <c r="B42" s="2">
        <v>31</v>
      </c>
    </row>
    <row r="43" spans="1:2" x14ac:dyDescent="0.35">
      <c r="A43" t="s">
        <v>53</v>
      </c>
      <c r="B43" s="2" t="s">
        <v>414</v>
      </c>
    </row>
    <row r="44" spans="1:2" x14ac:dyDescent="0.35">
      <c r="A44" t="s">
        <v>54</v>
      </c>
      <c r="B44" s="2">
        <v>48</v>
      </c>
    </row>
    <row r="45" spans="1:2" x14ac:dyDescent="0.35">
      <c r="A45" t="s">
        <v>55</v>
      </c>
      <c r="B45" s="2">
        <v>24</v>
      </c>
    </row>
    <row r="46" spans="1:2" x14ac:dyDescent="0.35">
      <c r="A46" t="s">
        <v>56</v>
      </c>
      <c r="B46" s="2">
        <v>50</v>
      </c>
    </row>
    <row r="47" spans="1:2" x14ac:dyDescent="0.35">
      <c r="A47" t="s">
        <v>57</v>
      </c>
      <c r="B47" s="2">
        <v>17</v>
      </c>
    </row>
    <row r="48" spans="1:2" x14ac:dyDescent="0.35">
      <c r="A48" t="s">
        <v>58</v>
      </c>
      <c r="B48" s="2">
        <v>84</v>
      </c>
    </row>
    <row r="49" spans="1:2" x14ac:dyDescent="0.35">
      <c r="A49" t="s">
        <v>59</v>
      </c>
      <c r="B49" s="2">
        <v>67</v>
      </c>
    </row>
    <row r="50" spans="1:2" x14ac:dyDescent="0.35">
      <c r="A50" t="s">
        <v>60</v>
      </c>
      <c r="B50" s="2" t="s">
        <v>577</v>
      </c>
    </row>
    <row r="51" spans="1:2" x14ac:dyDescent="0.35">
      <c r="A51" t="s">
        <v>61</v>
      </c>
      <c r="B51" s="2">
        <v>92</v>
      </c>
    </row>
    <row r="52" spans="1:2" x14ac:dyDescent="0.35">
      <c r="A52" t="s">
        <v>62</v>
      </c>
      <c r="B52" s="2" t="s">
        <v>578</v>
      </c>
    </row>
    <row r="53" spans="1:2" x14ac:dyDescent="0.35">
      <c r="A53" t="s">
        <v>63</v>
      </c>
      <c r="B53" s="2">
        <v>93</v>
      </c>
    </row>
    <row r="54" spans="1:2" x14ac:dyDescent="0.35">
      <c r="A54" t="s">
        <v>64</v>
      </c>
      <c r="B54" s="2">
        <v>33</v>
      </c>
    </row>
    <row r="55" spans="1:2" x14ac:dyDescent="0.35">
      <c r="A55" t="s">
        <v>65</v>
      </c>
      <c r="B55" s="2">
        <v>95</v>
      </c>
    </row>
    <row r="56" spans="1:2" x14ac:dyDescent="0.35">
      <c r="A56" t="s">
        <v>66</v>
      </c>
      <c r="B56" s="2">
        <v>33</v>
      </c>
    </row>
    <row r="57" spans="1:2" x14ac:dyDescent="0.35">
      <c r="A57" t="s">
        <v>67</v>
      </c>
      <c r="B57" s="2">
        <v>30.076000000000001</v>
      </c>
    </row>
    <row r="58" spans="1:2" x14ac:dyDescent="0.35">
      <c r="A58" t="s">
        <v>68</v>
      </c>
      <c r="B58" s="2" t="s">
        <v>579</v>
      </c>
    </row>
    <row r="59" spans="1:2" x14ac:dyDescent="0.35">
      <c r="A59" t="s">
        <v>69</v>
      </c>
      <c r="B59" s="2">
        <v>30.021999999999998</v>
      </c>
    </row>
    <row r="60" spans="1:2" x14ac:dyDescent="0.35">
      <c r="A60" t="s">
        <v>70</v>
      </c>
      <c r="B60" s="2">
        <v>30.106000000000002</v>
      </c>
    </row>
    <row r="61" spans="1:2" x14ac:dyDescent="0.35">
      <c r="A61" t="s">
        <v>71</v>
      </c>
      <c r="B61" s="2" t="s">
        <v>539</v>
      </c>
    </row>
    <row r="62" spans="1:2" x14ac:dyDescent="0.35">
      <c r="A62" t="s">
        <v>72</v>
      </c>
      <c r="B62" s="2">
        <v>29.452999999999999</v>
      </c>
    </row>
    <row r="63" spans="1:2" x14ac:dyDescent="0.35">
      <c r="A63" t="s">
        <v>73</v>
      </c>
      <c r="B63" s="2">
        <v>30.309000000000001</v>
      </c>
    </row>
    <row r="64" spans="1:2" x14ac:dyDescent="0.35">
      <c r="A64" t="s">
        <v>74</v>
      </c>
      <c r="B64" s="2" t="s">
        <v>580</v>
      </c>
    </row>
    <row r="65" spans="1:2" x14ac:dyDescent="0.35">
      <c r="A65" t="s">
        <v>75</v>
      </c>
      <c r="B65" s="2">
        <v>29.113</v>
      </c>
    </row>
    <row r="66" spans="1:2" x14ac:dyDescent="0.35">
      <c r="A66" t="s">
        <v>76</v>
      </c>
      <c r="B66" s="2">
        <v>30.763999999999999</v>
      </c>
    </row>
    <row r="67" spans="1:2" x14ac:dyDescent="0.35">
      <c r="A67" t="s">
        <v>77</v>
      </c>
      <c r="B67" s="2">
        <v>0</v>
      </c>
    </row>
    <row r="68" spans="1:2" x14ac:dyDescent="0.35">
      <c r="A68" t="s">
        <v>78</v>
      </c>
      <c r="B68" s="2">
        <v>1</v>
      </c>
    </row>
    <row r="69" spans="1:2" x14ac:dyDescent="0.35">
      <c r="A69" t="s">
        <v>79</v>
      </c>
      <c r="B69" s="2">
        <v>11</v>
      </c>
    </row>
    <row r="70" spans="1:2" x14ac:dyDescent="0.35">
      <c r="A70" t="s">
        <v>80</v>
      </c>
      <c r="B70" s="2" t="s">
        <v>567</v>
      </c>
    </row>
    <row r="71" spans="1:2" x14ac:dyDescent="0.35">
      <c r="A71" t="s">
        <v>81</v>
      </c>
      <c r="B71" s="2">
        <v>34</v>
      </c>
    </row>
    <row r="72" spans="1:2" x14ac:dyDescent="0.35">
      <c r="A72" t="s">
        <v>82</v>
      </c>
      <c r="B72" s="2">
        <v>34</v>
      </c>
    </row>
    <row r="73" spans="1:2" x14ac:dyDescent="0.35">
      <c r="A73" t="s">
        <v>83</v>
      </c>
      <c r="B73" s="2">
        <v>89</v>
      </c>
    </row>
    <row r="74" spans="1:2" x14ac:dyDescent="0.35">
      <c r="A74" t="s">
        <v>84</v>
      </c>
      <c r="B74" s="2" t="s">
        <v>590</v>
      </c>
    </row>
    <row r="75" spans="1:2" x14ac:dyDescent="0.35">
      <c r="A75" t="s">
        <v>85</v>
      </c>
      <c r="B75" s="2">
        <v>41.9</v>
      </c>
    </row>
    <row r="76" spans="1:2" x14ac:dyDescent="0.35">
      <c r="A76" t="s">
        <v>86</v>
      </c>
      <c r="B76" s="2">
        <v>29</v>
      </c>
    </row>
    <row r="77" spans="1:2" x14ac:dyDescent="0.35">
      <c r="A77" t="s">
        <v>87</v>
      </c>
      <c r="B77" s="2" t="s">
        <v>581</v>
      </c>
    </row>
    <row r="78" spans="1:2" x14ac:dyDescent="0.35">
      <c r="A78" t="s">
        <v>88</v>
      </c>
      <c r="B78" s="2">
        <v>15</v>
      </c>
    </row>
    <row r="79" spans="1:2" x14ac:dyDescent="0.35">
      <c r="A79" t="s">
        <v>89</v>
      </c>
      <c r="B79" s="2">
        <v>-14</v>
      </c>
    </row>
    <row r="80" spans="1:2" x14ac:dyDescent="0.35">
      <c r="A80" t="s">
        <v>90</v>
      </c>
      <c r="B80" s="2" t="s">
        <v>461</v>
      </c>
    </row>
    <row r="81" spans="1:2" x14ac:dyDescent="0.35">
      <c r="A81" t="s">
        <v>91</v>
      </c>
      <c r="B81" s="2" t="s">
        <v>461</v>
      </c>
    </row>
    <row r="82" spans="1:2" x14ac:dyDescent="0.35">
      <c r="A82" t="s">
        <v>92</v>
      </c>
      <c r="B82" s="2" t="s">
        <v>461</v>
      </c>
    </row>
    <row r="83" spans="1:2" x14ac:dyDescent="0.35">
      <c r="A83" t="s">
        <v>93</v>
      </c>
      <c r="B83" s="2" t="s">
        <v>461</v>
      </c>
    </row>
    <row r="84" spans="1:2" x14ac:dyDescent="0.35">
      <c r="A84" t="s">
        <v>94</v>
      </c>
      <c r="B84" s="2" t="s">
        <v>461</v>
      </c>
    </row>
    <row r="85" spans="1:2" x14ac:dyDescent="0.35">
      <c r="A85" t="s">
        <v>95</v>
      </c>
      <c r="B85" s="2" t="s">
        <v>461</v>
      </c>
    </row>
    <row r="86" spans="1:2" x14ac:dyDescent="0.35">
      <c r="A86" t="s">
        <v>96</v>
      </c>
      <c r="B86" s="2" t="s">
        <v>461</v>
      </c>
    </row>
    <row r="87" spans="1:2" x14ac:dyDescent="0.35">
      <c r="A87" t="s">
        <v>97</v>
      </c>
      <c r="B87" s="2" t="s">
        <v>461</v>
      </c>
    </row>
    <row r="88" spans="1:2" x14ac:dyDescent="0.35">
      <c r="A88" t="s">
        <v>98</v>
      </c>
      <c r="B88" s="2">
        <v>10.37</v>
      </c>
    </row>
    <row r="89" spans="1:2" x14ac:dyDescent="0.35">
      <c r="A89" t="s">
        <v>99</v>
      </c>
      <c r="B89" s="2">
        <v>0.1</v>
      </c>
    </row>
    <row r="90" spans="1:2" x14ac:dyDescent="0.35">
      <c r="A90" t="s">
        <v>100</v>
      </c>
      <c r="B90" s="2">
        <v>1.03</v>
      </c>
    </row>
    <row r="91" spans="1:2" x14ac:dyDescent="0.35">
      <c r="A91" t="s">
        <v>101</v>
      </c>
      <c r="B91" s="2">
        <v>0.1</v>
      </c>
    </row>
    <row r="92" spans="1:2" x14ac:dyDescent="0.35">
      <c r="A92" t="s">
        <v>102</v>
      </c>
      <c r="B92" s="2">
        <v>0</v>
      </c>
    </row>
    <row r="93" spans="1:2" x14ac:dyDescent="0.35">
      <c r="A93" t="s">
        <v>103</v>
      </c>
      <c r="B93" s="2">
        <v>0.09</v>
      </c>
    </row>
    <row r="94" spans="1:2" x14ac:dyDescent="0.35">
      <c r="A94" t="s">
        <v>104</v>
      </c>
      <c r="B94" s="2" t="s">
        <v>582</v>
      </c>
    </row>
    <row r="95" spans="1:2" x14ac:dyDescent="0.35">
      <c r="A95" t="s">
        <v>105</v>
      </c>
      <c r="B95" s="2">
        <v>0</v>
      </c>
    </row>
    <row r="96" spans="1:2" x14ac:dyDescent="0.35">
      <c r="A96" t="s">
        <v>106</v>
      </c>
      <c r="B96" s="2">
        <v>2.12</v>
      </c>
    </row>
    <row r="97" spans="1:2" x14ac:dyDescent="0.35">
      <c r="A97" t="s">
        <v>107</v>
      </c>
      <c r="B97" s="2">
        <v>2.12</v>
      </c>
    </row>
    <row r="98" spans="1:2" x14ac:dyDescent="0.35">
      <c r="A98" t="s">
        <v>108</v>
      </c>
      <c r="B98" s="2">
        <v>37.4</v>
      </c>
    </row>
    <row r="99" spans="1:2" x14ac:dyDescent="0.35">
      <c r="A99" t="s">
        <v>109</v>
      </c>
      <c r="B99" s="2">
        <v>38</v>
      </c>
    </row>
    <row r="100" spans="1:2" x14ac:dyDescent="0.35">
      <c r="A100" t="s">
        <v>110</v>
      </c>
      <c r="B100" s="2" t="s">
        <v>583</v>
      </c>
    </row>
    <row r="101" spans="1:2" x14ac:dyDescent="0.35">
      <c r="A101" t="s">
        <v>111</v>
      </c>
      <c r="B101" s="2">
        <v>25</v>
      </c>
    </row>
    <row r="102" spans="1:2" x14ac:dyDescent="0.35">
      <c r="A102" t="s">
        <v>112</v>
      </c>
      <c r="B102" s="2" t="s">
        <v>516</v>
      </c>
    </row>
    <row r="103" spans="1:2" x14ac:dyDescent="0.35">
      <c r="A103" t="s">
        <v>113</v>
      </c>
      <c r="B103" s="2">
        <v>40</v>
      </c>
    </row>
    <row r="104" spans="1:2" x14ac:dyDescent="0.35">
      <c r="A104" t="s">
        <v>114</v>
      </c>
      <c r="B104" s="2">
        <v>11</v>
      </c>
    </row>
    <row r="105" spans="1:2" x14ac:dyDescent="0.35">
      <c r="A105" t="s">
        <v>115</v>
      </c>
      <c r="B105" s="2">
        <v>42</v>
      </c>
    </row>
    <row r="106" spans="1:2" x14ac:dyDescent="0.35">
      <c r="A106" t="s">
        <v>116</v>
      </c>
      <c r="B106" s="2">
        <v>-8</v>
      </c>
    </row>
    <row r="107" spans="1:2" x14ac:dyDescent="0.35">
      <c r="A107" t="s">
        <v>117</v>
      </c>
      <c r="B107" s="2">
        <v>46.7</v>
      </c>
    </row>
    <row r="108" spans="1:2" x14ac:dyDescent="0.35">
      <c r="A108" t="s">
        <v>118</v>
      </c>
      <c r="B108" s="2">
        <v>41.7</v>
      </c>
    </row>
    <row r="109" spans="1:2" x14ac:dyDescent="0.35">
      <c r="A109" t="s">
        <v>119</v>
      </c>
      <c r="B109" s="2">
        <v>42</v>
      </c>
    </row>
    <row r="110" spans="1:2" x14ac:dyDescent="0.35">
      <c r="A110" t="s">
        <v>120</v>
      </c>
      <c r="B110" s="2" t="s">
        <v>753</v>
      </c>
    </row>
    <row r="111" spans="1:2" x14ac:dyDescent="0.35">
      <c r="A111" t="s">
        <v>121</v>
      </c>
      <c r="B111" s="2">
        <v>53</v>
      </c>
    </row>
    <row r="112" spans="1:2" x14ac:dyDescent="0.35">
      <c r="A112" t="s">
        <v>122</v>
      </c>
      <c r="B112" s="2">
        <v>53</v>
      </c>
    </row>
    <row r="113" spans="1:2" x14ac:dyDescent="0.35">
      <c r="A113" t="s">
        <v>123</v>
      </c>
      <c r="B113" s="2">
        <v>65.400000000000006</v>
      </c>
    </row>
    <row r="114" spans="1:2" x14ac:dyDescent="0.35">
      <c r="A114" t="s">
        <v>124</v>
      </c>
      <c r="B114" s="2">
        <v>41.7</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140</v>
      </c>
    </row>
    <row r="2" spans="1:2" x14ac:dyDescent="0.35">
      <c r="A2" t="s">
        <v>9</v>
      </c>
      <c r="B2" s="2" t="s">
        <v>141</v>
      </c>
    </row>
    <row r="3" spans="1:2" x14ac:dyDescent="0.35">
      <c r="A3" t="s">
        <v>10</v>
      </c>
      <c r="B3" s="2" t="s">
        <v>11</v>
      </c>
    </row>
    <row r="4" spans="1:2" x14ac:dyDescent="0.35">
      <c r="A4" t="s">
        <v>12</v>
      </c>
      <c r="B4" s="2" t="s">
        <v>434</v>
      </c>
    </row>
    <row r="5" spans="1:2" x14ac:dyDescent="0.35">
      <c r="A5" t="s">
        <v>13</v>
      </c>
      <c r="B5" s="2" t="s">
        <v>435</v>
      </c>
    </row>
    <row r="6" spans="1:2" x14ac:dyDescent="0.35">
      <c r="A6" t="s">
        <v>14</v>
      </c>
      <c r="B6" s="2" t="s">
        <v>142</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770</v>
      </c>
    </row>
    <row r="13" spans="1:2" x14ac:dyDescent="0.35">
      <c r="A13" t="s">
        <v>21</v>
      </c>
      <c r="B13" s="2" t="s">
        <v>560</v>
      </c>
    </row>
    <row r="14" spans="1:2" x14ac:dyDescent="0.35">
      <c r="A14" t="s">
        <v>22</v>
      </c>
      <c r="B14" s="2" t="s">
        <v>573</v>
      </c>
    </row>
    <row r="15" spans="1:2" x14ac:dyDescent="0.35">
      <c r="A15" t="s">
        <v>23</v>
      </c>
      <c r="B15" s="2" t="s">
        <v>534</v>
      </c>
    </row>
    <row r="16" spans="1:2" x14ac:dyDescent="0.35">
      <c r="A16" t="s">
        <v>24</v>
      </c>
      <c r="B16" s="2" t="s">
        <v>562</v>
      </c>
    </row>
    <row r="17" spans="1:2" x14ac:dyDescent="0.35">
      <c r="A17" t="s">
        <v>25</v>
      </c>
      <c r="B17" s="2">
        <v>19.5</v>
      </c>
    </row>
    <row r="18" spans="1:2" x14ac:dyDescent="0.35">
      <c r="A18" t="s">
        <v>26</v>
      </c>
      <c r="B18" s="2" t="s">
        <v>27</v>
      </c>
    </row>
    <row r="19" spans="1:2" x14ac:dyDescent="0.35">
      <c r="A19" t="s">
        <v>28</v>
      </c>
      <c r="B19" s="2">
        <v>7.9600000000000004E-2</v>
      </c>
    </row>
    <row r="20" spans="1:2" x14ac:dyDescent="0.35">
      <c r="A20" t="s">
        <v>29</v>
      </c>
      <c r="B20" s="2" t="s">
        <v>30</v>
      </c>
    </row>
    <row r="21" spans="1:2" x14ac:dyDescent="0.35">
      <c r="A21" t="s">
        <v>31</v>
      </c>
      <c r="B21" s="2">
        <v>68.5</v>
      </c>
    </row>
    <row r="22" spans="1:2" x14ac:dyDescent="0.35">
      <c r="A22" t="s">
        <v>32</v>
      </c>
      <c r="B22" s="2">
        <v>69.400000000000006</v>
      </c>
    </row>
    <row r="23" spans="1:2" x14ac:dyDescent="0.35">
      <c r="A23" t="s">
        <v>33</v>
      </c>
      <c r="B23" s="2" t="s">
        <v>704</v>
      </c>
    </row>
    <row r="24" spans="1:2" x14ac:dyDescent="0.35">
      <c r="A24" t="s">
        <v>34</v>
      </c>
      <c r="B24" s="2">
        <v>66.599999999999994</v>
      </c>
    </row>
    <row r="25" spans="1:2" x14ac:dyDescent="0.35">
      <c r="A25" t="s">
        <v>35</v>
      </c>
      <c r="B25" s="2" t="s">
        <v>705</v>
      </c>
    </row>
    <row r="26" spans="1:2" x14ac:dyDescent="0.35">
      <c r="A26" t="s">
        <v>36</v>
      </c>
      <c r="B26" s="2">
        <v>71.900000000000006</v>
      </c>
    </row>
    <row r="27" spans="1:2" x14ac:dyDescent="0.35">
      <c r="A27" t="s">
        <v>37</v>
      </c>
      <c r="B27" s="2">
        <v>66.099999999999994</v>
      </c>
    </row>
    <row r="28" spans="1:2" x14ac:dyDescent="0.35">
      <c r="A28" t="s">
        <v>38</v>
      </c>
      <c r="B28" s="2">
        <v>73.8</v>
      </c>
    </row>
    <row r="29" spans="1:2" x14ac:dyDescent="0.35">
      <c r="A29" t="s">
        <v>39</v>
      </c>
      <c r="B29" s="2">
        <v>63.8</v>
      </c>
    </row>
    <row r="30" spans="1:2" x14ac:dyDescent="0.35">
      <c r="A30" t="s">
        <v>40</v>
      </c>
      <c r="B30" s="2">
        <v>38.5</v>
      </c>
    </row>
    <row r="31" spans="1:2" x14ac:dyDescent="0.35">
      <c r="A31" t="s">
        <v>41</v>
      </c>
      <c r="B31" s="2">
        <v>38.6</v>
      </c>
    </row>
    <row r="32" spans="1:2" x14ac:dyDescent="0.35">
      <c r="A32" t="s">
        <v>42</v>
      </c>
      <c r="B32" s="2">
        <v>28.1</v>
      </c>
    </row>
    <row r="33" spans="1:2" x14ac:dyDescent="0.35">
      <c r="A33" t="s">
        <v>43</v>
      </c>
      <c r="B33" s="2" t="s">
        <v>770</v>
      </c>
    </row>
    <row r="34" spans="1:2" x14ac:dyDescent="0.35">
      <c r="A34" t="s">
        <v>44</v>
      </c>
      <c r="B34" s="2" t="s">
        <v>706</v>
      </c>
    </row>
    <row r="35" spans="1:2" x14ac:dyDescent="0.35">
      <c r="A35" t="s">
        <v>45</v>
      </c>
      <c r="B35" s="2">
        <v>54.9</v>
      </c>
    </row>
    <row r="36" spans="1:2" x14ac:dyDescent="0.35">
      <c r="A36" t="s">
        <v>46</v>
      </c>
      <c r="B36" s="2">
        <v>15</v>
      </c>
    </row>
    <row r="37" spans="1:2" x14ac:dyDescent="0.35">
      <c r="A37" t="s">
        <v>47</v>
      </c>
      <c r="B37" s="2">
        <v>54.9</v>
      </c>
    </row>
    <row r="38" spans="1:2" x14ac:dyDescent="0.35">
      <c r="A38" t="s">
        <v>48</v>
      </c>
      <c r="B38" s="2">
        <v>-4.9000000000000004</v>
      </c>
    </row>
    <row r="39" spans="1:2" x14ac:dyDescent="0.35">
      <c r="A39" t="s">
        <v>49</v>
      </c>
      <c r="B39" s="2">
        <v>40</v>
      </c>
    </row>
    <row r="40" spans="1:2" x14ac:dyDescent="0.35">
      <c r="A40" t="s">
        <v>50</v>
      </c>
      <c r="B40" s="2">
        <v>42</v>
      </c>
    </row>
    <row r="41" spans="1:2" x14ac:dyDescent="0.35">
      <c r="A41" t="s">
        <v>51</v>
      </c>
      <c r="B41" s="2" t="s">
        <v>754</v>
      </c>
    </row>
    <row r="42" spans="1:2" x14ac:dyDescent="0.35">
      <c r="A42" t="s">
        <v>52</v>
      </c>
      <c r="B42" s="2">
        <v>29</v>
      </c>
    </row>
    <row r="43" spans="1:2" x14ac:dyDescent="0.35">
      <c r="A43" t="s">
        <v>53</v>
      </c>
      <c r="B43" s="2" t="s">
        <v>707</v>
      </c>
    </row>
    <row r="44" spans="1:2" x14ac:dyDescent="0.35">
      <c r="A44" t="s">
        <v>54</v>
      </c>
      <c r="B44" s="2">
        <v>44</v>
      </c>
    </row>
    <row r="45" spans="1:2" x14ac:dyDescent="0.35">
      <c r="A45" t="s">
        <v>55</v>
      </c>
      <c r="B45" s="2">
        <v>22</v>
      </c>
    </row>
    <row r="46" spans="1:2" x14ac:dyDescent="0.35">
      <c r="A46" t="s">
        <v>56</v>
      </c>
      <c r="B46" s="2">
        <v>52</v>
      </c>
    </row>
    <row r="47" spans="1:2" x14ac:dyDescent="0.35">
      <c r="A47" t="s">
        <v>57</v>
      </c>
      <c r="B47" s="2">
        <v>17</v>
      </c>
    </row>
    <row r="48" spans="1:2" x14ac:dyDescent="0.35">
      <c r="A48" t="s">
        <v>58</v>
      </c>
      <c r="B48" s="2">
        <v>88</v>
      </c>
    </row>
    <row r="49" spans="1:2" x14ac:dyDescent="0.35">
      <c r="A49" t="s">
        <v>59</v>
      </c>
      <c r="B49" s="2">
        <v>64</v>
      </c>
    </row>
    <row r="50" spans="1:2" x14ac:dyDescent="0.35">
      <c r="A50" t="s">
        <v>60</v>
      </c>
      <c r="B50" s="2" t="s">
        <v>481</v>
      </c>
    </row>
    <row r="51" spans="1:2" x14ac:dyDescent="0.35">
      <c r="A51" t="s">
        <v>61</v>
      </c>
      <c r="B51" s="2">
        <v>93</v>
      </c>
    </row>
    <row r="52" spans="1:2" x14ac:dyDescent="0.35">
      <c r="A52" t="s">
        <v>62</v>
      </c>
      <c r="B52" s="2" t="s">
        <v>525</v>
      </c>
    </row>
    <row r="53" spans="1:2" x14ac:dyDescent="0.35">
      <c r="A53" t="s">
        <v>63</v>
      </c>
      <c r="B53" s="2">
        <v>93</v>
      </c>
    </row>
    <row r="54" spans="1:2" x14ac:dyDescent="0.35">
      <c r="A54" t="s">
        <v>64</v>
      </c>
      <c r="B54" s="2">
        <v>38</v>
      </c>
    </row>
    <row r="55" spans="1:2" x14ac:dyDescent="0.35">
      <c r="A55" t="s">
        <v>65</v>
      </c>
      <c r="B55" s="2">
        <v>95</v>
      </c>
    </row>
    <row r="56" spans="1:2" x14ac:dyDescent="0.35">
      <c r="A56" t="s">
        <v>66</v>
      </c>
      <c r="B56" s="2">
        <v>32</v>
      </c>
    </row>
    <row r="57" spans="1:2" x14ac:dyDescent="0.35">
      <c r="A57" t="s">
        <v>67</v>
      </c>
      <c r="B57" s="2">
        <v>30.122</v>
      </c>
    </row>
    <row r="58" spans="1:2" x14ac:dyDescent="0.35">
      <c r="A58" t="s">
        <v>68</v>
      </c>
      <c r="B58" s="2" t="s">
        <v>569</v>
      </c>
    </row>
    <row r="59" spans="1:2" x14ac:dyDescent="0.35">
      <c r="A59" t="s">
        <v>69</v>
      </c>
      <c r="B59" s="2">
        <v>30.074000000000002</v>
      </c>
    </row>
    <row r="60" spans="1:2" x14ac:dyDescent="0.35">
      <c r="A60" t="s">
        <v>70</v>
      </c>
      <c r="B60" s="2">
        <v>30.151</v>
      </c>
    </row>
    <row r="61" spans="1:2" x14ac:dyDescent="0.35">
      <c r="A61" t="s">
        <v>71</v>
      </c>
      <c r="B61" s="2" t="s">
        <v>708</v>
      </c>
    </row>
    <row r="62" spans="1:2" x14ac:dyDescent="0.35">
      <c r="A62" t="s">
        <v>72</v>
      </c>
      <c r="B62" s="2">
        <v>29.443999999999999</v>
      </c>
    </row>
    <row r="63" spans="1:2" x14ac:dyDescent="0.35">
      <c r="A63" t="s">
        <v>73</v>
      </c>
      <c r="B63" s="2">
        <v>30.364000000000001</v>
      </c>
    </row>
    <row r="64" spans="1:2" x14ac:dyDescent="0.35">
      <c r="A64" t="s">
        <v>74</v>
      </c>
      <c r="B64" s="2" t="s">
        <v>472</v>
      </c>
    </row>
    <row r="65" spans="1:2" x14ac:dyDescent="0.35">
      <c r="A65" t="s">
        <v>75</v>
      </c>
      <c r="B65" s="2">
        <v>29.126000000000001</v>
      </c>
    </row>
    <row r="66" spans="1:2" x14ac:dyDescent="0.35">
      <c r="A66" t="s">
        <v>76</v>
      </c>
      <c r="B66" s="2">
        <v>30.849</v>
      </c>
    </row>
    <row r="67" spans="1:2" x14ac:dyDescent="0.35">
      <c r="A67" t="s">
        <v>77</v>
      </c>
      <c r="B67" s="2">
        <v>0</v>
      </c>
    </row>
    <row r="68" spans="1:2" x14ac:dyDescent="0.35">
      <c r="A68" t="s">
        <v>78</v>
      </c>
      <c r="B68" s="2">
        <v>1</v>
      </c>
    </row>
    <row r="69" spans="1:2" x14ac:dyDescent="0.35">
      <c r="A69" t="s">
        <v>79</v>
      </c>
      <c r="B69" s="2">
        <v>19</v>
      </c>
    </row>
    <row r="70" spans="1:2" x14ac:dyDescent="0.35">
      <c r="A70" t="s">
        <v>80</v>
      </c>
      <c r="B70" s="2" t="s">
        <v>709</v>
      </c>
    </row>
    <row r="71" spans="1:2" x14ac:dyDescent="0.35">
      <c r="A71" t="s">
        <v>81</v>
      </c>
      <c r="B71" s="2">
        <v>56</v>
      </c>
    </row>
    <row r="72" spans="1:2" x14ac:dyDescent="0.35">
      <c r="A72" t="s">
        <v>82</v>
      </c>
      <c r="B72" s="2">
        <v>56</v>
      </c>
    </row>
    <row r="73" spans="1:2" x14ac:dyDescent="0.35">
      <c r="A73" t="s">
        <v>83</v>
      </c>
      <c r="B73" s="2">
        <v>256</v>
      </c>
    </row>
    <row r="74" spans="1:2" x14ac:dyDescent="0.35">
      <c r="A74" t="s">
        <v>84</v>
      </c>
      <c r="B74" s="2" t="s">
        <v>761</v>
      </c>
    </row>
    <row r="75" spans="1:2" x14ac:dyDescent="0.35">
      <c r="A75" t="s">
        <v>85</v>
      </c>
      <c r="B75" s="2">
        <v>38.5</v>
      </c>
    </row>
    <row r="76" spans="1:2" x14ac:dyDescent="0.35">
      <c r="A76" t="s">
        <v>86</v>
      </c>
      <c r="B76" s="2">
        <v>18</v>
      </c>
    </row>
    <row r="77" spans="1:2" x14ac:dyDescent="0.35">
      <c r="A77" t="s">
        <v>87</v>
      </c>
      <c r="B77" s="2" t="s">
        <v>710</v>
      </c>
    </row>
    <row r="78" spans="1:2" x14ac:dyDescent="0.35">
      <c r="A78" t="s">
        <v>88</v>
      </c>
      <c r="B78" s="2">
        <v>1</v>
      </c>
    </row>
    <row r="79" spans="1:2" x14ac:dyDescent="0.35">
      <c r="A79" t="s">
        <v>89</v>
      </c>
      <c r="B79" s="2">
        <v>-24</v>
      </c>
    </row>
    <row r="80" spans="1:2" x14ac:dyDescent="0.35">
      <c r="A80" t="s">
        <v>90</v>
      </c>
      <c r="B80" s="2">
        <v>0</v>
      </c>
    </row>
    <row r="81" spans="1:2" x14ac:dyDescent="0.35">
      <c r="A81" t="s">
        <v>91</v>
      </c>
      <c r="B81" s="2">
        <v>0.3</v>
      </c>
    </row>
    <row r="82" spans="1:2" x14ac:dyDescent="0.35">
      <c r="A82" t="s">
        <v>92</v>
      </c>
      <c r="B82" s="2">
        <v>0.6</v>
      </c>
    </row>
    <row r="83" spans="1:2" x14ac:dyDescent="0.35">
      <c r="A83" t="s">
        <v>93</v>
      </c>
      <c r="B83" s="2">
        <v>0.9</v>
      </c>
    </row>
    <row r="84" spans="1:2" x14ac:dyDescent="0.35">
      <c r="A84" t="s">
        <v>94</v>
      </c>
      <c r="B84" s="2">
        <v>0</v>
      </c>
    </row>
    <row r="85" spans="1:2" x14ac:dyDescent="0.35">
      <c r="A85" t="s">
        <v>95</v>
      </c>
      <c r="B85" s="2">
        <v>1</v>
      </c>
    </row>
    <row r="86" spans="1:2" x14ac:dyDescent="0.35">
      <c r="A86" t="s">
        <v>96</v>
      </c>
      <c r="B86" s="2">
        <v>2</v>
      </c>
    </row>
    <row r="87" spans="1:2" x14ac:dyDescent="0.35">
      <c r="A87" t="s">
        <v>97</v>
      </c>
      <c r="B87" s="2">
        <v>2</v>
      </c>
    </row>
    <row r="88" spans="1:2" x14ac:dyDescent="0.35">
      <c r="A88" t="s">
        <v>98</v>
      </c>
      <c r="B88" s="2">
        <v>11.39</v>
      </c>
    </row>
    <row r="89" spans="1:2" x14ac:dyDescent="0.35">
      <c r="A89" t="s">
        <v>99</v>
      </c>
      <c r="B89" s="2">
        <v>0.13</v>
      </c>
    </row>
    <row r="90" spans="1:2" x14ac:dyDescent="0.35">
      <c r="A90" t="s">
        <v>100</v>
      </c>
      <c r="B90" s="2">
        <v>1.54</v>
      </c>
    </row>
    <row r="91" spans="1:2" x14ac:dyDescent="0.35">
      <c r="A91" t="s">
        <v>101</v>
      </c>
      <c r="B91" s="2">
        <v>0.13</v>
      </c>
    </row>
    <row r="92" spans="1:2" x14ac:dyDescent="0.35">
      <c r="A92" t="s">
        <v>102</v>
      </c>
      <c r="B92" s="2">
        <v>0</v>
      </c>
    </row>
    <row r="93" spans="1:2" x14ac:dyDescent="0.35">
      <c r="A93" t="s">
        <v>103</v>
      </c>
      <c r="B93" s="2">
        <v>0.15</v>
      </c>
    </row>
    <row r="94" spans="1:2" x14ac:dyDescent="0.35">
      <c r="A94" t="s">
        <v>104</v>
      </c>
      <c r="B94" s="2" t="s">
        <v>711</v>
      </c>
    </row>
    <row r="95" spans="1:2" x14ac:dyDescent="0.35">
      <c r="A95" t="s">
        <v>105</v>
      </c>
      <c r="B95" s="2">
        <v>0</v>
      </c>
    </row>
    <row r="96" spans="1:2" x14ac:dyDescent="0.35">
      <c r="A96" t="s">
        <v>106</v>
      </c>
      <c r="B96" s="2">
        <v>2.23</v>
      </c>
    </row>
    <row r="97" spans="1:2" x14ac:dyDescent="0.35">
      <c r="A97" t="s">
        <v>107</v>
      </c>
      <c r="B97" s="2">
        <v>2.23</v>
      </c>
    </row>
    <row r="98" spans="1:2" x14ac:dyDescent="0.35">
      <c r="A98" t="s">
        <v>108</v>
      </c>
      <c r="B98" s="2">
        <v>35.299999999999997</v>
      </c>
    </row>
    <row r="99" spans="1:2" x14ac:dyDescent="0.35">
      <c r="A99" t="s">
        <v>109</v>
      </c>
      <c r="B99" s="2">
        <v>36</v>
      </c>
    </row>
    <row r="100" spans="1:2" x14ac:dyDescent="0.35">
      <c r="A100" t="s">
        <v>110</v>
      </c>
      <c r="B100" s="2" t="s">
        <v>546</v>
      </c>
    </row>
    <row r="101" spans="1:2" x14ac:dyDescent="0.35">
      <c r="A101" t="s">
        <v>111</v>
      </c>
      <c r="B101" s="2">
        <v>20</v>
      </c>
    </row>
    <row r="102" spans="1:2" x14ac:dyDescent="0.35">
      <c r="A102" t="s">
        <v>112</v>
      </c>
      <c r="B102" s="2" t="s">
        <v>139</v>
      </c>
    </row>
    <row r="103" spans="1:2" x14ac:dyDescent="0.35">
      <c r="A103" t="s">
        <v>113</v>
      </c>
      <c r="B103" s="2">
        <v>37</v>
      </c>
    </row>
    <row r="104" spans="1:2" x14ac:dyDescent="0.35">
      <c r="A104" t="s">
        <v>114</v>
      </c>
      <c r="B104" s="2">
        <v>9</v>
      </c>
    </row>
    <row r="105" spans="1:2" x14ac:dyDescent="0.35">
      <c r="A105" t="s">
        <v>115</v>
      </c>
      <c r="B105" s="2">
        <v>39</v>
      </c>
    </row>
    <row r="106" spans="1:2" x14ac:dyDescent="0.35">
      <c r="A106" t="s">
        <v>116</v>
      </c>
      <c r="B106" s="2">
        <v>-15</v>
      </c>
    </row>
    <row r="107" spans="1:2" x14ac:dyDescent="0.35">
      <c r="A107" t="s">
        <v>117</v>
      </c>
      <c r="B107" s="2">
        <v>43.2</v>
      </c>
    </row>
    <row r="108" spans="1:2" x14ac:dyDescent="0.35">
      <c r="A108" t="s">
        <v>118</v>
      </c>
      <c r="B108" s="2">
        <v>38.4</v>
      </c>
    </row>
    <row r="109" spans="1:2" x14ac:dyDescent="0.35">
      <c r="A109" t="s">
        <v>119</v>
      </c>
      <c r="B109" s="2">
        <v>39</v>
      </c>
    </row>
    <row r="110" spans="1:2" x14ac:dyDescent="0.35">
      <c r="A110" t="s">
        <v>120</v>
      </c>
      <c r="B110" s="2" t="s">
        <v>766</v>
      </c>
    </row>
    <row r="111" spans="1:2" x14ac:dyDescent="0.35">
      <c r="A111" t="s">
        <v>121</v>
      </c>
      <c r="B111" s="2">
        <v>53</v>
      </c>
    </row>
    <row r="112" spans="1:2" x14ac:dyDescent="0.35">
      <c r="A112" t="s">
        <v>122</v>
      </c>
      <c r="B112" s="2">
        <v>53</v>
      </c>
    </row>
    <row r="113" spans="1:2" x14ac:dyDescent="0.35">
      <c r="A113" t="s">
        <v>123</v>
      </c>
      <c r="B113" s="2">
        <v>66.099999999999994</v>
      </c>
    </row>
    <row r="114" spans="1:2" x14ac:dyDescent="0.35">
      <c r="A114" t="s">
        <v>124</v>
      </c>
      <c r="B114" s="2">
        <v>38.4</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350</v>
      </c>
    </row>
    <row r="2" spans="1:2" x14ac:dyDescent="0.35">
      <c r="A2" t="s">
        <v>9</v>
      </c>
      <c r="B2" s="2" t="s">
        <v>143</v>
      </c>
    </row>
    <row r="3" spans="1:2" x14ac:dyDescent="0.35">
      <c r="A3" t="s">
        <v>10</v>
      </c>
      <c r="B3" s="2" t="s">
        <v>11</v>
      </c>
    </row>
    <row r="4" spans="1:2" x14ac:dyDescent="0.35">
      <c r="A4" t="s">
        <v>12</v>
      </c>
      <c r="B4" s="2" t="s">
        <v>144</v>
      </c>
    </row>
    <row r="5" spans="1:2" x14ac:dyDescent="0.35">
      <c r="A5" t="s">
        <v>13</v>
      </c>
      <c r="B5" s="2" t="s">
        <v>145</v>
      </c>
    </row>
    <row r="6" spans="1:2" x14ac:dyDescent="0.35">
      <c r="A6" t="s">
        <v>14</v>
      </c>
      <c r="B6" s="2" t="s">
        <v>146</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771</v>
      </c>
    </row>
    <row r="13" spans="1:2" x14ac:dyDescent="0.35">
      <c r="A13" t="s">
        <v>21</v>
      </c>
      <c r="B13" s="2" t="s">
        <v>560</v>
      </c>
    </row>
    <row r="14" spans="1:2" x14ac:dyDescent="0.35">
      <c r="A14" t="s">
        <v>22</v>
      </c>
      <c r="B14" s="2" t="s">
        <v>573</v>
      </c>
    </row>
    <row r="15" spans="1:2" x14ac:dyDescent="0.35">
      <c r="A15" t="s">
        <v>23</v>
      </c>
      <c r="B15" s="2" t="s">
        <v>534</v>
      </c>
    </row>
    <row r="16" spans="1:2" x14ac:dyDescent="0.35">
      <c r="A16" t="s">
        <v>24</v>
      </c>
      <c r="B16" s="2" t="s">
        <v>562</v>
      </c>
    </row>
    <row r="17" spans="1:2" x14ac:dyDescent="0.35">
      <c r="A17" t="s">
        <v>25</v>
      </c>
      <c r="B17" s="2">
        <v>19.100000000000001</v>
      </c>
    </row>
    <row r="18" spans="1:2" x14ac:dyDescent="0.35">
      <c r="A18" t="s">
        <v>26</v>
      </c>
      <c r="B18" s="2" t="s">
        <v>27</v>
      </c>
    </row>
    <row r="19" spans="1:2" x14ac:dyDescent="0.35">
      <c r="A19" t="s">
        <v>28</v>
      </c>
      <c r="B19" s="2">
        <v>7.9200000000000007E-2</v>
      </c>
    </row>
    <row r="20" spans="1:2" x14ac:dyDescent="0.35">
      <c r="A20" t="s">
        <v>29</v>
      </c>
      <c r="B20" s="2" t="s">
        <v>30</v>
      </c>
    </row>
    <row r="21" spans="1:2" x14ac:dyDescent="0.35">
      <c r="A21" t="s">
        <v>31</v>
      </c>
      <c r="B21" s="2">
        <v>67.599999999999994</v>
      </c>
    </row>
    <row r="22" spans="1:2" x14ac:dyDescent="0.35">
      <c r="A22" t="s">
        <v>32</v>
      </c>
      <c r="B22" s="2">
        <v>68.400000000000006</v>
      </c>
    </row>
    <row r="23" spans="1:2" x14ac:dyDescent="0.35">
      <c r="A23" t="s">
        <v>33</v>
      </c>
      <c r="B23" s="2" t="s">
        <v>139</v>
      </c>
    </row>
    <row r="24" spans="1:2" x14ac:dyDescent="0.35">
      <c r="A24" t="s">
        <v>34</v>
      </c>
      <c r="B24" s="2">
        <v>63.8</v>
      </c>
    </row>
    <row r="25" spans="1:2" x14ac:dyDescent="0.35">
      <c r="A25" t="s">
        <v>35</v>
      </c>
      <c r="B25" s="2" t="s">
        <v>584</v>
      </c>
    </row>
    <row r="26" spans="1:2" x14ac:dyDescent="0.35">
      <c r="A26" t="s">
        <v>36</v>
      </c>
      <c r="B26" s="2">
        <v>70.5</v>
      </c>
    </row>
    <row r="27" spans="1:2" x14ac:dyDescent="0.35">
      <c r="A27" t="s">
        <v>37</v>
      </c>
      <c r="B27" s="2">
        <v>55.2</v>
      </c>
    </row>
    <row r="28" spans="1:2" x14ac:dyDescent="0.35">
      <c r="A28" t="s">
        <v>38</v>
      </c>
      <c r="B28" s="2">
        <v>72.099999999999994</v>
      </c>
    </row>
    <row r="29" spans="1:2" x14ac:dyDescent="0.35">
      <c r="A29" t="s">
        <v>39</v>
      </c>
      <c r="B29" s="2">
        <v>47.2</v>
      </c>
    </row>
    <row r="30" spans="1:2" x14ac:dyDescent="0.35">
      <c r="A30" t="s">
        <v>40</v>
      </c>
      <c r="B30" s="2">
        <v>40.5</v>
      </c>
    </row>
    <row r="31" spans="1:2" x14ac:dyDescent="0.35">
      <c r="A31" t="s">
        <v>41</v>
      </c>
      <c r="B31" s="2">
        <v>40.5</v>
      </c>
    </row>
    <row r="32" spans="1:2" x14ac:dyDescent="0.35">
      <c r="A32" t="s">
        <v>42</v>
      </c>
      <c r="B32" s="2">
        <v>32.6</v>
      </c>
    </row>
    <row r="33" spans="1:2" x14ac:dyDescent="0.35">
      <c r="A33" t="s">
        <v>43</v>
      </c>
      <c r="B33" s="2" t="s">
        <v>769</v>
      </c>
    </row>
    <row r="34" spans="1:2" x14ac:dyDescent="0.35">
      <c r="A34" t="s">
        <v>44</v>
      </c>
      <c r="B34" s="2" t="s">
        <v>586</v>
      </c>
    </row>
    <row r="35" spans="1:2" x14ac:dyDescent="0.35">
      <c r="A35" t="s">
        <v>45</v>
      </c>
      <c r="B35" s="2">
        <v>51.5</v>
      </c>
    </row>
    <row r="36" spans="1:2" x14ac:dyDescent="0.35">
      <c r="A36" t="s">
        <v>46</v>
      </c>
      <c r="B36" s="2">
        <v>21.3</v>
      </c>
    </row>
    <row r="37" spans="1:2" x14ac:dyDescent="0.35">
      <c r="A37" t="s">
        <v>47</v>
      </c>
      <c r="B37" s="2">
        <v>51.5</v>
      </c>
    </row>
    <row r="38" spans="1:2" x14ac:dyDescent="0.35">
      <c r="A38" t="s">
        <v>48</v>
      </c>
      <c r="B38" s="2">
        <v>4</v>
      </c>
    </row>
    <row r="39" spans="1:2" x14ac:dyDescent="0.35">
      <c r="A39" t="s">
        <v>49</v>
      </c>
      <c r="B39" s="2">
        <v>34</v>
      </c>
    </row>
    <row r="40" spans="1:2" x14ac:dyDescent="0.35">
      <c r="A40" t="s">
        <v>50</v>
      </c>
      <c r="B40" s="2">
        <v>34</v>
      </c>
    </row>
    <row r="41" spans="1:2" x14ac:dyDescent="0.35">
      <c r="A41" t="s">
        <v>51</v>
      </c>
      <c r="B41" s="2" t="s">
        <v>528</v>
      </c>
    </row>
    <row r="42" spans="1:2" x14ac:dyDescent="0.35">
      <c r="A42" t="s">
        <v>52</v>
      </c>
      <c r="B42" s="2">
        <v>22</v>
      </c>
    </row>
    <row r="43" spans="1:2" x14ac:dyDescent="0.35">
      <c r="A43" t="s">
        <v>53</v>
      </c>
      <c r="B43" s="2" t="s">
        <v>413</v>
      </c>
    </row>
    <row r="44" spans="1:2" x14ac:dyDescent="0.35">
      <c r="A44" t="s">
        <v>54</v>
      </c>
      <c r="B44" s="2">
        <v>48</v>
      </c>
    </row>
    <row r="45" spans="1:2" x14ac:dyDescent="0.35">
      <c r="A45" t="s">
        <v>55</v>
      </c>
      <c r="B45" s="2">
        <v>21</v>
      </c>
    </row>
    <row r="46" spans="1:2" x14ac:dyDescent="0.35">
      <c r="A46" t="s">
        <v>56</v>
      </c>
      <c r="B46" s="2">
        <v>57</v>
      </c>
    </row>
    <row r="47" spans="1:2" x14ac:dyDescent="0.35">
      <c r="A47" t="s">
        <v>57</v>
      </c>
      <c r="B47" s="2">
        <v>16</v>
      </c>
    </row>
    <row r="48" spans="1:2" x14ac:dyDescent="0.35">
      <c r="A48" t="s">
        <v>58</v>
      </c>
      <c r="B48" s="2">
        <v>87</v>
      </c>
    </row>
    <row r="49" spans="1:2" x14ac:dyDescent="0.35">
      <c r="A49" t="s">
        <v>59</v>
      </c>
      <c r="B49" s="2">
        <v>59</v>
      </c>
    </row>
    <row r="50" spans="1:2" x14ac:dyDescent="0.35">
      <c r="A50" t="s">
        <v>60</v>
      </c>
      <c r="B50" s="2" t="s">
        <v>139</v>
      </c>
    </row>
    <row r="51" spans="1:2" x14ac:dyDescent="0.35">
      <c r="A51" t="s">
        <v>61</v>
      </c>
      <c r="B51" s="2">
        <v>92</v>
      </c>
    </row>
    <row r="52" spans="1:2" x14ac:dyDescent="0.35">
      <c r="A52" t="s">
        <v>62</v>
      </c>
      <c r="B52" s="2" t="s">
        <v>587</v>
      </c>
    </row>
    <row r="53" spans="1:2" x14ac:dyDescent="0.35">
      <c r="A53" t="s">
        <v>63</v>
      </c>
      <c r="B53" s="2">
        <v>94</v>
      </c>
    </row>
    <row r="54" spans="1:2" x14ac:dyDescent="0.35">
      <c r="A54" t="s">
        <v>64</v>
      </c>
      <c r="B54" s="2">
        <v>35</v>
      </c>
    </row>
    <row r="55" spans="1:2" x14ac:dyDescent="0.35">
      <c r="A55" t="s">
        <v>65</v>
      </c>
      <c r="B55" s="2">
        <v>95</v>
      </c>
    </row>
    <row r="56" spans="1:2" x14ac:dyDescent="0.35">
      <c r="A56" t="s">
        <v>66</v>
      </c>
      <c r="B56" s="2">
        <v>33</v>
      </c>
    </row>
    <row r="57" spans="1:2" x14ac:dyDescent="0.35">
      <c r="A57" t="s">
        <v>67</v>
      </c>
      <c r="B57" s="2">
        <v>30.088999999999999</v>
      </c>
    </row>
    <row r="58" spans="1:2" x14ac:dyDescent="0.35">
      <c r="A58" t="s">
        <v>68</v>
      </c>
      <c r="B58" s="2" t="s">
        <v>579</v>
      </c>
    </row>
    <row r="59" spans="1:2" x14ac:dyDescent="0.35">
      <c r="A59" t="s">
        <v>69</v>
      </c>
      <c r="B59" s="2">
        <v>30.027999999999999</v>
      </c>
    </row>
    <row r="60" spans="1:2" x14ac:dyDescent="0.35">
      <c r="A60" t="s">
        <v>70</v>
      </c>
      <c r="B60" s="2">
        <v>30.111999999999998</v>
      </c>
    </row>
    <row r="61" spans="1:2" x14ac:dyDescent="0.35">
      <c r="A61" t="s">
        <v>71</v>
      </c>
      <c r="B61" s="2" t="s">
        <v>588</v>
      </c>
    </row>
    <row r="62" spans="1:2" x14ac:dyDescent="0.35">
      <c r="A62" t="s">
        <v>72</v>
      </c>
      <c r="B62" s="2">
        <v>29.51</v>
      </c>
    </row>
    <row r="63" spans="1:2" x14ac:dyDescent="0.35">
      <c r="A63" t="s">
        <v>73</v>
      </c>
      <c r="B63" s="2">
        <v>30.338999999999999</v>
      </c>
    </row>
    <row r="64" spans="1:2" x14ac:dyDescent="0.35">
      <c r="A64" t="s">
        <v>74</v>
      </c>
      <c r="B64" s="2" t="s">
        <v>589</v>
      </c>
    </row>
    <row r="65" spans="1:2" x14ac:dyDescent="0.35">
      <c r="A65" t="s">
        <v>75</v>
      </c>
      <c r="B65" s="2">
        <v>29.132999999999999</v>
      </c>
    </row>
    <row r="66" spans="1:2" x14ac:dyDescent="0.35">
      <c r="A66" t="s">
        <v>76</v>
      </c>
      <c r="B66" s="2">
        <v>30.785</v>
      </c>
    </row>
    <row r="67" spans="1:2" x14ac:dyDescent="0.35">
      <c r="A67" t="s">
        <v>77</v>
      </c>
      <c r="B67" s="2">
        <v>2</v>
      </c>
    </row>
    <row r="68" spans="1:2" x14ac:dyDescent="0.35">
      <c r="A68" t="s">
        <v>78</v>
      </c>
      <c r="B68" s="2">
        <v>4</v>
      </c>
    </row>
    <row r="69" spans="1:2" x14ac:dyDescent="0.35">
      <c r="A69" t="s">
        <v>79</v>
      </c>
      <c r="B69" s="2">
        <v>11</v>
      </c>
    </row>
    <row r="70" spans="1:2" x14ac:dyDescent="0.35">
      <c r="A70" t="s">
        <v>80</v>
      </c>
      <c r="B70" s="2" t="s">
        <v>502</v>
      </c>
    </row>
    <row r="71" spans="1:2" x14ac:dyDescent="0.35">
      <c r="A71" t="s">
        <v>81</v>
      </c>
      <c r="B71" s="2">
        <v>37</v>
      </c>
    </row>
    <row r="72" spans="1:2" x14ac:dyDescent="0.35">
      <c r="A72" t="s">
        <v>82</v>
      </c>
      <c r="B72" s="2">
        <v>37</v>
      </c>
    </row>
    <row r="73" spans="1:2" x14ac:dyDescent="0.35">
      <c r="A73" t="s">
        <v>83</v>
      </c>
      <c r="B73" s="2">
        <v>33</v>
      </c>
    </row>
    <row r="74" spans="1:2" x14ac:dyDescent="0.35">
      <c r="A74" t="s">
        <v>84</v>
      </c>
      <c r="B74" s="2" t="s">
        <v>485</v>
      </c>
    </row>
    <row r="75" spans="1:2" x14ac:dyDescent="0.35">
      <c r="A75" t="s">
        <v>85</v>
      </c>
      <c r="B75" s="2">
        <v>37.9</v>
      </c>
    </row>
    <row r="76" spans="1:2" x14ac:dyDescent="0.35">
      <c r="A76" t="s">
        <v>86</v>
      </c>
      <c r="B76" s="2">
        <v>28</v>
      </c>
    </row>
    <row r="77" spans="1:2" x14ac:dyDescent="0.35">
      <c r="A77" t="s">
        <v>87</v>
      </c>
      <c r="B77" s="2" t="s">
        <v>591</v>
      </c>
    </row>
    <row r="78" spans="1:2" x14ac:dyDescent="0.35">
      <c r="A78" t="s">
        <v>88</v>
      </c>
      <c r="B78" s="2">
        <v>15</v>
      </c>
    </row>
    <row r="79" spans="1:2" x14ac:dyDescent="0.35">
      <c r="A79" t="s">
        <v>89</v>
      </c>
      <c r="B79" s="2">
        <v>-8</v>
      </c>
    </row>
    <row r="80" spans="1:2" x14ac:dyDescent="0.35">
      <c r="A80" t="s">
        <v>90</v>
      </c>
      <c r="B80" s="2">
        <v>2.7</v>
      </c>
    </row>
    <row r="81" spans="1:2" x14ac:dyDescent="0.35">
      <c r="A81" t="s">
        <v>91</v>
      </c>
      <c r="B81" s="2">
        <v>2.9</v>
      </c>
    </row>
    <row r="82" spans="1:2" x14ac:dyDescent="0.35">
      <c r="A82" t="s">
        <v>92</v>
      </c>
      <c r="B82" s="2">
        <v>2.8</v>
      </c>
    </row>
    <row r="83" spans="1:2" x14ac:dyDescent="0.35">
      <c r="A83" t="s">
        <v>93</v>
      </c>
      <c r="B83" s="2">
        <v>4</v>
      </c>
    </row>
    <row r="84" spans="1:2" x14ac:dyDescent="0.35">
      <c r="A84" t="s">
        <v>94</v>
      </c>
      <c r="B84" s="2">
        <v>4</v>
      </c>
    </row>
    <row r="85" spans="1:2" x14ac:dyDescent="0.35">
      <c r="A85" t="s">
        <v>95</v>
      </c>
      <c r="B85" s="2">
        <v>5</v>
      </c>
    </row>
    <row r="86" spans="1:2" x14ac:dyDescent="0.35">
      <c r="A86" t="s">
        <v>96</v>
      </c>
      <c r="B86" s="2">
        <v>5</v>
      </c>
    </row>
    <row r="87" spans="1:2" x14ac:dyDescent="0.35">
      <c r="A87" t="s">
        <v>97</v>
      </c>
      <c r="B87" s="2">
        <v>8</v>
      </c>
    </row>
    <row r="88" spans="1:2" x14ac:dyDescent="0.35">
      <c r="A88" t="s">
        <v>98</v>
      </c>
      <c r="B88" s="2">
        <v>8.7200000000000006</v>
      </c>
    </row>
    <row r="89" spans="1:2" x14ac:dyDescent="0.35">
      <c r="A89" t="s">
        <v>99</v>
      </c>
      <c r="B89" s="2">
        <v>0.08</v>
      </c>
    </row>
    <row r="90" spans="1:2" x14ac:dyDescent="0.35">
      <c r="A90" t="s">
        <v>100</v>
      </c>
      <c r="B90" s="2">
        <v>0.51</v>
      </c>
    </row>
    <row r="91" spans="1:2" x14ac:dyDescent="0.35">
      <c r="A91" t="s">
        <v>101</v>
      </c>
      <c r="B91" s="2">
        <v>0.08</v>
      </c>
    </row>
    <row r="92" spans="1:2" x14ac:dyDescent="0.35">
      <c r="A92" t="s">
        <v>102</v>
      </c>
      <c r="B92" s="2">
        <v>0</v>
      </c>
    </row>
    <row r="93" spans="1:2" x14ac:dyDescent="0.35">
      <c r="A93" t="s">
        <v>103</v>
      </c>
      <c r="B93" s="2">
        <v>0.05</v>
      </c>
    </row>
    <row r="94" spans="1:2" x14ac:dyDescent="0.35">
      <c r="A94" t="s">
        <v>104</v>
      </c>
      <c r="B94" s="2" t="s">
        <v>527</v>
      </c>
    </row>
    <row r="95" spans="1:2" x14ac:dyDescent="0.35">
      <c r="A95" t="s">
        <v>105</v>
      </c>
      <c r="B95" s="2">
        <v>0</v>
      </c>
    </row>
    <row r="96" spans="1:2" x14ac:dyDescent="0.35">
      <c r="A96" t="s">
        <v>106</v>
      </c>
      <c r="B96" s="2">
        <v>0.56999999999999995</v>
      </c>
    </row>
    <row r="97" spans="1:2" x14ac:dyDescent="0.35">
      <c r="A97" t="s">
        <v>107</v>
      </c>
      <c r="B97" s="2">
        <v>57.6</v>
      </c>
    </row>
    <row r="98" spans="1:2" x14ac:dyDescent="0.35">
      <c r="A98" t="s">
        <v>108</v>
      </c>
      <c r="B98" s="2">
        <v>36.9</v>
      </c>
    </row>
    <row r="99" spans="1:2" x14ac:dyDescent="0.35">
      <c r="A99" t="s">
        <v>109</v>
      </c>
      <c r="B99" s="2">
        <v>37</v>
      </c>
    </row>
    <row r="100" spans="1:2" x14ac:dyDescent="0.35">
      <c r="A100" t="s">
        <v>110</v>
      </c>
      <c r="B100" s="2" t="s">
        <v>762</v>
      </c>
    </row>
    <row r="101" spans="1:2" x14ac:dyDescent="0.35">
      <c r="A101" t="s">
        <v>111</v>
      </c>
      <c r="B101" s="2">
        <v>24</v>
      </c>
    </row>
    <row r="102" spans="1:2" x14ac:dyDescent="0.35">
      <c r="A102" t="s">
        <v>112</v>
      </c>
      <c r="B102" s="2" t="s">
        <v>139</v>
      </c>
    </row>
    <row r="103" spans="1:2" x14ac:dyDescent="0.35">
      <c r="A103" t="s">
        <v>113</v>
      </c>
      <c r="B103" s="2">
        <v>40</v>
      </c>
    </row>
    <row r="104" spans="1:2" x14ac:dyDescent="0.35">
      <c r="A104" t="s">
        <v>114</v>
      </c>
      <c r="B104" s="2">
        <v>11</v>
      </c>
    </row>
    <row r="105" spans="1:2" x14ac:dyDescent="0.35">
      <c r="A105" t="s">
        <v>115</v>
      </c>
      <c r="B105" s="2">
        <v>41</v>
      </c>
    </row>
    <row r="106" spans="1:2" x14ac:dyDescent="0.35">
      <c r="A106" t="s">
        <v>116</v>
      </c>
      <c r="B106" s="2">
        <v>-5</v>
      </c>
    </row>
    <row r="107" spans="1:2" x14ac:dyDescent="0.35">
      <c r="A107" t="s">
        <v>117</v>
      </c>
      <c r="B107" s="2">
        <v>38.200000000000003</v>
      </c>
    </row>
    <row r="108" spans="1:2" x14ac:dyDescent="0.35">
      <c r="A108" t="s">
        <v>118</v>
      </c>
      <c r="B108" s="2">
        <v>40.299999999999997</v>
      </c>
    </row>
    <row r="109" spans="1:2" x14ac:dyDescent="0.35">
      <c r="A109" t="s">
        <v>119</v>
      </c>
      <c r="B109" s="2">
        <v>41</v>
      </c>
    </row>
    <row r="110" spans="1:2" x14ac:dyDescent="0.35">
      <c r="A110" t="s">
        <v>120</v>
      </c>
      <c r="B110" s="2" t="s">
        <v>769</v>
      </c>
    </row>
    <row r="111" spans="1:2" x14ac:dyDescent="0.35">
      <c r="A111" t="s">
        <v>121</v>
      </c>
      <c r="B111" s="2">
        <v>51</v>
      </c>
    </row>
    <row r="112" spans="1:2" x14ac:dyDescent="0.35">
      <c r="A112" t="s">
        <v>122</v>
      </c>
      <c r="B112" s="2">
        <v>51</v>
      </c>
    </row>
    <row r="113" spans="1:2" x14ac:dyDescent="0.35">
      <c r="A113" t="s">
        <v>123</v>
      </c>
      <c r="B113" s="2">
        <v>64.599999999999994</v>
      </c>
    </row>
    <row r="114" spans="1:2" x14ac:dyDescent="0.35">
      <c r="A114" t="s">
        <v>124</v>
      </c>
      <c r="B114" s="2">
        <v>37.700000000000003</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147</v>
      </c>
    </row>
    <row r="2" spans="1:2" x14ac:dyDescent="0.35">
      <c r="A2" t="s">
        <v>9</v>
      </c>
      <c r="B2" s="2" t="s">
        <v>148</v>
      </c>
    </row>
    <row r="3" spans="1:2" x14ac:dyDescent="0.35">
      <c r="A3" t="s">
        <v>10</v>
      </c>
      <c r="B3" s="2" t="s">
        <v>11</v>
      </c>
    </row>
    <row r="4" spans="1:2" x14ac:dyDescent="0.35">
      <c r="A4" t="s">
        <v>12</v>
      </c>
      <c r="B4" s="2" t="s">
        <v>149</v>
      </c>
    </row>
    <row r="5" spans="1:2" x14ac:dyDescent="0.35">
      <c r="A5" t="s">
        <v>13</v>
      </c>
      <c r="B5" s="2" t="s">
        <v>150</v>
      </c>
    </row>
    <row r="6" spans="1:2" x14ac:dyDescent="0.35">
      <c r="A6" t="s">
        <v>14</v>
      </c>
      <c r="B6" s="2" t="s">
        <v>151</v>
      </c>
    </row>
    <row r="7" spans="1:2" x14ac:dyDescent="0.35">
      <c r="A7" t="s">
        <v>15</v>
      </c>
      <c r="B7" s="3">
        <v>44997</v>
      </c>
    </row>
    <row r="8" spans="1:2" x14ac:dyDescent="0.35">
      <c r="A8" t="s">
        <v>16</v>
      </c>
      <c r="B8" s="2" t="s">
        <v>758</v>
      </c>
    </row>
    <row r="9" spans="1:2" x14ac:dyDescent="0.35">
      <c r="A9" t="s">
        <v>17</v>
      </c>
      <c r="B9" s="2" t="s">
        <v>759</v>
      </c>
    </row>
    <row r="10" spans="1:2" x14ac:dyDescent="0.35">
      <c r="A10" t="s">
        <v>18</v>
      </c>
      <c r="B10" s="3">
        <v>44997</v>
      </c>
    </row>
    <row r="11" spans="1:2" x14ac:dyDescent="0.35">
      <c r="A11" t="s">
        <v>19</v>
      </c>
      <c r="B11" s="3">
        <v>44997</v>
      </c>
    </row>
    <row r="12" spans="1:2" x14ac:dyDescent="0.35">
      <c r="A12" t="s">
        <v>20</v>
      </c>
      <c r="B12" s="2" t="s">
        <v>758</v>
      </c>
    </row>
    <row r="13" spans="1:2" x14ac:dyDescent="0.35">
      <c r="A13" t="s">
        <v>21</v>
      </c>
      <c r="B13" s="2" t="s">
        <v>593</v>
      </c>
    </row>
    <row r="14" spans="1:2" x14ac:dyDescent="0.35">
      <c r="A14" t="s">
        <v>22</v>
      </c>
      <c r="B14" s="2" t="s">
        <v>594</v>
      </c>
    </row>
    <row r="15" spans="1:2" x14ac:dyDescent="0.35">
      <c r="A15" t="s">
        <v>23</v>
      </c>
      <c r="B15" s="2" t="s">
        <v>534</v>
      </c>
    </row>
    <row r="16" spans="1:2" x14ac:dyDescent="0.35">
      <c r="A16" t="s">
        <v>24</v>
      </c>
      <c r="B16" s="2" t="s">
        <v>562</v>
      </c>
    </row>
    <row r="17" spans="1:2" x14ac:dyDescent="0.35">
      <c r="A17" t="s">
        <v>25</v>
      </c>
      <c r="B17" s="2">
        <v>15.3</v>
      </c>
    </row>
    <row r="18" spans="1:2" x14ac:dyDescent="0.35">
      <c r="A18" t="s">
        <v>26</v>
      </c>
      <c r="B18" s="2" t="s">
        <v>27</v>
      </c>
    </row>
    <row r="19" spans="1:2" x14ac:dyDescent="0.35">
      <c r="A19" t="s">
        <v>28</v>
      </c>
      <c r="B19" s="2">
        <v>7.9500000000000001E-2</v>
      </c>
    </row>
    <row r="20" spans="1:2" x14ac:dyDescent="0.35">
      <c r="A20" t="s">
        <v>29</v>
      </c>
      <c r="B20" s="2" t="s">
        <v>30</v>
      </c>
    </row>
    <row r="21" spans="1:2" x14ac:dyDescent="0.35">
      <c r="A21" t="s">
        <v>31</v>
      </c>
      <c r="B21" s="2">
        <v>61.3</v>
      </c>
    </row>
    <row r="22" spans="1:2" x14ac:dyDescent="0.35">
      <c r="A22" t="s">
        <v>32</v>
      </c>
      <c r="B22" s="2">
        <v>66.400000000000006</v>
      </c>
    </row>
    <row r="23" spans="1:2" x14ac:dyDescent="0.35">
      <c r="A23" t="s">
        <v>33</v>
      </c>
      <c r="B23" s="2" t="s">
        <v>139</v>
      </c>
    </row>
    <row r="24" spans="1:2" x14ac:dyDescent="0.35">
      <c r="A24" t="s">
        <v>34</v>
      </c>
      <c r="B24" s="2">
        <v>58.2</v>
      </c>
    </row>
    <row r="25" spans="1:2" x14ac:dyDescent="0.35">
      <c r="A25" t="s">
        <v>35</v>
      </c>
      <c r="B25" s="2" t="s">
        <v>595</v>
      </c>
    </row>
    <row r="26" spans="1:2" x14ac:dyDescent="0.35">
      <c r="A26" t="s">
        <v>36</v>
      </c>
      <c r="B26" s="2">
        <v>71.3</v>
      </c>
    </row>
    <row r="27" spans="1:2" x14ac:dyDescent="0.35">
      <c r="A27" t="s">
        <v>37</v>
      </c>
      <c r="B27" s="2">
        <v>52.4</v>
      </c>
    </row>
    <row r="28" spans="1:2" x14ac:dyDescent="0.35">
      <c r="A28" t="s">
        <v>38</v>
      </c>
      <c r="B28" s="2">
        <v>77.8</v>
      </c>
    </row>
    <row r="29" spans="1:2" x14ac:dyDescent="0.35">
      <c r="A29" t="s">
        <v>39</v>
      </c>
      <c r="B29" s="2">
        <v>49</v>
      </c>
    </row>
    <row r="30" spans="1:2" x14ac:dyDescent="0.35">
      <c r="A30" t="s">
        <v>40</v>
      </c>
      <c r="B30" s="2">
        <v>39.5</v>
      </c>
    </row>
    <row r="31" spans="1:2" x14ac:dyDescent="0.35">
      <c r="A31" t="s">
        <v>41</v>
      </c>
      <c r="B31" s="2">
        <v>41.9</v>
      </c>
    </row>
    <row r="32" spans="1:2" x14ac:dyDescent="0.35">
      <c r="A32" t="s">
        <v>42</v>
      </c>
      <c r="B32" s="2">
        <v>24.9</v>
      </c>
    </row>
    <row r="33" spans="1:2" x14ac:dyDescent="0.35">
      <c r="A33" t="s">
        <v>43</v>
      </c>
      <c r="B33" s="2" t="s">
        <v>749</v>
      </c>
    </row>
    <row r="34" spans="1:2" x14ac:dyDescent="0.35">
      <c r="A34" t="s">
        <v>44</v>
      </c>
      <c r="B34" s="2" t="s">
        <v>480</v>
      </c>
    </row>
    <row r="35" spans="1:2" x14ac:dyDescent="0.35">
      <c r="A35" t="s">
        <v>45</v>
      </c>
      <c r="B35" s="2">
        <v>51.6</v>
      </c>
    </row>
    <row r="36" spans="1:2" x14ac:dyDescent="0.35">
      <c r="A36" t="s">
        <v>46</v>
      </c>
      <c r="B36" s="2">
        <v>11</v>
      </c>
    </row>
    <row r="37" spans="1:2" x14ac:dyDescent="0.35">
      <c r="A37" t="s">
        <v>47</v>
      </c>
      <c r="B37" s="2">
        <v>51.6</v>
      </c>
    </row>
    <row r="38" spans="1:2" x14ac:dyDescent="0.35">
      <c r="A38" t="s">
        <v>48</v>
      </c>
      <c r="B38" s="2">
        <v>-17.100000000000001</v>
      </c>
    </row>
    <row r="39" spans="1:2" x14ac:dyDescent="0.35">
      <c r="A39" t="s">
        <v>49</v>
      </c>
      <c r="B39" s="2">
        <v>52</v>
      </c>
    </row>
    <row r="40" spans="1:2" x14ac:dyDescent="0.35">
      <c r="A40" t="s">
        <v>50</v>
      </c>
      <c r="B40" s="2">
        <v>56</v>
      </c>
    </row>
    <row r="41" spans="1:2" x14ac:dyDescent="0.35">
      <c r="A41" t="s">
        <v>51</v>
      </c>
      <c r="B41" s="2" t="s">
        <v>733</v>
      </c>
    </row>
    <row r="42" spans="1:2" x14ac:dyDescent="0.35">
      <c r="A42" t="s">
        <v>52</v>
      </c>
      <c r="B42" s="2">
        <v>34</v>
      </c>
    </row>
    <row r="43" spans="1:2" x14ac:dyDescent="0.35">
      <c r="A43" t="s">
        <v>53</v>
      </c>
      <c r="B43" s="2" t="s">
        <v>596</v>
      </c>
    </row>
    <row r="44" spans="1:2" x14ac:dyDescent="0.35">
      <c r="A44" t="s">
        <v>54</v>
      </c>
      <c r="B44" s="2">
        <v>58</v>
      </c>
    </row>
    <row r="45" spans="1:2" x14ac:dyDescent="0.35">
      <c r="A45" t="s">
        <v>55</v>
      </c>
      <c r="B45" s="2">
        <v>23</v>
      </c>
    </row>
    <row r="46" spans="1:2" x14ac:dyDescent="0.35">
      <c r="A46" t="s">
        <v>56</v>
      </c>
      <c r="B46" s="2">
        <v>61</v>
      </c>
    </row>
    <row r="47" spans="1:2" x14ac:dyDescent="0.35">
      <c r="A47" t="s">
        <v>57</v>
      </c>
      <c r="B47" s="2">
        <v>12</v>
      </c>
    </row>
    <row r="48" spans="1:2" x14ac:dyDescent="0.35">
      <c r="A48" t="s">
        <v>58</v>
      </c>
      <c r="B48" s="2">
        <v>76</v>
      </c>
    </row>
    <row r="49" spans="1:2" x14ac:dyDescent="0.35">
      <c r="A49" t="s">
        <v>59</v>
      </c>
      <c r="B49" s="2">
        <v>70</v>
      </c>
    </row>
    <row r="50" spans="1:2" x14ac:dyDescent="0.35">
      <c r="A50" t="s">
        <v>60</v>
      </c>
      <c r="B50" s="2" t="s">
        <v>139</v>
      </c>
    </row>
    <row r="51" spans="1:2" x14ac:dyDescent="0.35">
      <c r="A51" t="s">
        <v>61</v>
      </c>
      <c r="B51" s="2">
        <v>93</v>
      </c>
    </row>
    <row r="52" spans="1:2" x14ac:dyDescent="0.35">
      <c r="A52" t="s">
        <v>62</v>
      </c>
      <c r="B52" s="2" t="s">
        <v>597</v>
      </c>
    </row>
    <row r="53" spans="1:2" x14ac:dyDescent="0.35">
      <c r="A53" t="s">
        <v>63</v>
      </c>
      <c r="B53" s="2">
        <v>95</v>
      </c>
    </row>
    <row r="54" spans="1:2" x14ac:dyDescent="0.35">
      <c r="A54" t="s">
        <v>64</v>
      </c>
      <c r="B54" s="2">
        <v>36</v>
      </c>
    </row>
    <row r="55" spans="1:2" x14ac:dyDescent="0.35">
      <c r="A55" t="s">
        <v>65</v>
      </c>
      <c r="B55" s="2">
        <v>97</v>
      </c>
    </row>
    <row r="56" spans="1:2" x14ac:dyDescent="0.35">
      <c r="A56" t="s">
        <v>66</v>
      </c>
      <c r="B56" s="2">
        <v>36</v>
      </c>
    </row>
    <row r="57" spans="1:2" x14ac:dyDescent="0.35">
      <c r="A57" t="s">
        <v>67</v>
      </c>
      <c r="B57" s="2">
        <v>30.122</v>
      </c>
    </row>
    <row r="58" spans="1:2" x14ac:dyDescent="0.35">
      <c r="A58" t="s">
        <v>68</v>
      </c>
      <c r="B58" s="2" t="s">
        <v>569</v>
      </c>
    </row>
    <row r="59" spans="1:2" x14ac:dyDescent="0.35">
      <c r="A59" t="s">
        <v>69</v>
      </c>
      <c r="B59" s="2">
        <v>30.096</v>
      </c>
    </row>
    <row r="60" spans="1:2" x14ac:dyDescent="0.35">
      <c r="A60" t="s">
        <v>70</v>
      </c>
      <c r="B60" s="2">
        <v>30.151</v>
      </c>
    </row>
    <row r="61" spans="1:2" x14ac:dyDescent="0.35">
      <c r="A61" t="s">
        <v>71</v>
      </c>
      <c r="B61" s="2" t="s">
        <v>544</v>
      </c>
    </row>
    <row r="62" spans="1:2" x14ac:dyDescent="0.35">
      <c r="A62" t="s">
        <v>72</v>
      </c>
      <c r="B62" s="2">
        <v>29.460999999999999</v>
      </c>
    </row>
    <row r="63" spans="1:2" x14ac:dyDescent="0.35">
      <c r="A63" t="s">
        <v>73</v>
      </c>
      <c r="B63" s="2">
        <v>30.359000000000002</v>
      </c>
    </row>
    <row r="64" spans="1:2" x14ac:dyDescent="0.35">
      <c r="A64" t="s">
        <v>74</v>
      </c>
      <c r="B64" s="2" t="s">
        <v>414</v>
      </c>
    </row>
    <row r="65" spans="1:2" x14ac:dyDescent="0.35">
      <c r="A65" t="s">
        <v>75</v>
      </c>
      <c r="B65" s="2">
        <v>29.106000000000002</v>
      </c>
    </row>
    <row r="66" spans="1:2" x14ac:dyDescent="0.35">
      <c r="A66" t="s">
        <v>76</v>
      </c>
      <c r="B66" s="2">
        <v>30.934999999999999</v>
      </c>
    </row>
    <row r="67" spans="1:2" x14ac:dyDescent="0.35">
      <c r="A67" t="s">
        <v>77</v>
      </c>
      <c r="B67" s="2">
        <v>0</v>
      </c>
    </row>
    <row r="68" spans="1:2" x14ac:dyDescent="0.35">
      <c r="A68" t="s">
        <v>78</v>
      </c>
      <c r="B68" s="2">
        <v>0</v>
      </c>
    </row>
    <row r="69" spans="1:2" x14ac:dyDescent="0.35">
      <c r="A69" t="s">
        <v>79</v>
      </c>
      <c r="B69" s="2">
        <v>10</v>
      </c>
    </row>
    <row r="70" spans="1:2" x14ac:dyDescent="0.35">
      <c r="A70" t="s">
        <v>80</v>
      </c>
      <c r="B70" s="2" t="s">
        <v>566</v>
      </c>
    </row>
    <row r="71" spans="1:2" x14ac:dyDescent="0.35">
      <c r="A71" t="s">
        <v>81</v>
      </c>
      <c r="B71" s="2">
        <v>41</v>
      </c>
    </row>
    <row r="72" spans="1:2" x14ac:dyDescent="0.35">
      <c r="A72" t="s">
        <v>82</v>
      </c>
      <c r="B72" s="2">
        <v>41</v>
      </c>
    </row>
    <row r="73" spans="1:2" x14ac:dyDescent="0.35">
      <c r="A73" t="s">
        <v>83</v>
      </c>
      <c r="B73" s="2">
        <v>288</v>
      </c>
    </row>
    <row r="74" spans="1:2" x14ac:dyDescent="0.35">
      <c r="A74" t="s">
        <v>84</v>
      </c>
      <c r="B74" s="2" t="s">
        <v>495</v>
      </c>
    </row>
    <row r="75" spans="1:2" x14ac:dyDescent="0.35">
      <c r="A75" t="s">
        <v>85</v>
      </c>
      <c r="B75" s="2">
        <v>39.5</v>
      </c>
    </row>
    <row r="76" spans="1:2" x14ac:dyDescent="0.35">
      <c r="A76" t="s">
        <v>86</v>
      </c>
      <c r="B76" s="2">
        <v>19</v>
      </c>
    </row>
    <row r="77" spans="1:2" x14ac:dyDescent="0.35">
      <c r="A77" t="s">
        <v>87</v>
      </c>
      <c r="B77" s="2" t="s">
        <v>139</v>
      </c>
    </row>
    <row r="78" spans="1:2" x14ac:dyDescent="0.35">
      <c r="A78" t="s">
        <v>88</v>
      </c>
      <c r="B78" s="2">
        <v>3</v>
      </c>
    </row>
    <row r="79" spans="1:2" x14ac:dyDescent="0.35">
      <c r="A79" t="s">
        <v>89</v>
      </c>
      <c r="B79" s="2">
        <v>-22</v>
      </c>
    </row>
    <row r="80" spans="1:2" x14ac:dyDescent="0.35">
      <c r="A80" t="s">
        <v>90</v>
      </c>
      <c r="B80" s="2">
        <v>0</v>
      </c>
    </row>
    <row r="81" spans="1:2" x14ac:dyDescent="0.35">
      <c r="A81" t="s">
        <v>91</v>
      </c>
      <c r="B81" s="2">
        <v>0</v>
      </c>
    </row>
    <row r="82" spans="1:2" x14ac:dyDescent="0.35">
      <c r="A82" t="s">
        <v>92</v>
      </c>
      <c r="B82" s="2">
        <v>0</v>
      </c>
    </row>
    <row r="83" spans="1:2" x14ac:dyDescent="0.35">
      <c r="A83" t="s">
        <v>93</v>
      </c>
      <c r="B83" s="2">
        <v>0</v>
      </c>
    </row>
    <row r="84" spans="1:2" x14ac:dyDescent="0.35">
      <c r="A84" t="s">
        <v>94</v>
      </c>
      <c r="B84" s="2">
        <v>0</v>
      </c>
    </row>
    <row r="85" spans="1:2" x14ac:dyDescent="0.35">
      <c r="A85" t="s">
        <v>95</v>
      </c>
      <c r="B85" s="2">
        <v>0</v>
      </c>
    </row>
    <row r="86" spans="1:2" x14ac:dyDescent="0.35">
      <c r="A86" t="s">
        <v>96</v>
      </c>
      <c r="B86" s="2">
        <v>0</v>
      </c>
    </row>
    <row r="87" spans="1:2" x14ac:dyDescent="0.35">
      <c r="A87" t="s">
        <v>97</v>
      </c>
      <c r="B87" s="2">
        <v>0</v>
      </c>
    </row>
    <row r="88" spans="1:2" x14ac:dyDescent="0.35">
      <c r="A88" t="s">
        <v>98</v>
      </c>
      <c r="B88" s="2">
        <v>12.41</v>
      </c>
    </row>
    <row r="89" spans="1:2" x14ac:dyDescent="0.35">
      <c r="A89" t="s">
        <v>99</v>
      </c>
      <c r="B89" s="2">
        <v>0.16</v>
      </c>
    </row>
    <row r="90" spans="1:2" x14ac:dyDescent="0.35">
      <c r="A90" t="s">
        <v>100</v>
      </c>
      <c r="B90" s="2">
        <v>1.49</v>
      </c>
    </row>
    <row r="91" spans="1:2" x14ac:dyDescent="0.35">
      <c r="A91" t="s">
        <v>101</v>
      </c>
      <c r="B91" s="2">
        <v>0.16</v>
      </c>
    </row>
    <row r="92" spans="1:2" x14ac:dyDescent="0.35">
      <c r="A92" t="s">
        <v>102</v>
      </c>
      <c r="B92" s="2">
        <v>0</v>
      </c>
    </row>
    <row r="93" spans="1:2" x14ac:dyDescent="0.35">
      <c r="A93" t="s">
        <v>103</v>
      </c>
      <c r="B93" s="2">
        <v>0.14000000000000001</v>
      </c>
    </row>
    <row r="94" spans="1:2" x14ac:dyDescent="0.35">
      <c r="A94" t="s">
        <v>104</v>
      </c>
      <c r="B94" s="2" t="s">
        <v>598</v>
      </c>
    </row>
    <row r="95" spans="1:2" x14ac:dyDescent="0.35">
      <c r="A95" t="s">
        <v>105</v>
      </c>
      <c r="B95" s="2">
        <v>0</v>
      </c>
    </row>
    <row r="96" spans="1:2" x14ac:dyDescent="0.35">
      <c r="A96" t="s">
        <v>106</v>
      </c>
      <c r="B96" s="2">
        <v>1</v>
      </c>
    </row>
    <row r="97" spans="1:2" x14ac:dyDescent="0.35">
      <c r="A97" t="s">
        <v>107</v>
      </c>
      <c r="B97" s="2">
        <v>48</v>
      </c>
    </row>
    <row r="98" spans="1:2" x14ac:dyDescent="0.35">
      <c r="A98" t="s">
        <v>108</v>
      </c>
      <c r="B98" s="2">
        <v>32.6</v>
      </c>
    </row>
    <row r="99" spans="1:2" x14ac:dyDescent="0.35">
      <c r="A99" t="s">
        <v>109</v>
      </c>
      <c r="B99" s="2">
        <v>34</v>
      </c>
    </row>
    <row r="100" spans="1:2" x14ac:dyDescent="0.35">
      <c r="A100" t="s">
        <v>110</v>
      </c>
      <c r="B100" s="2" t="s">
        <v>748</v>
      </c>
    </row>
    <row r="101" spans="1:2" x14ac:dyDescent="0.35">
      <c r="A101" t="s">
        <v>111</v>
      </c>
      <c r="B101" s="2">
        <v>18</v>
      </c>
    </row>
    <row r="102" spans="1:2" x14ac:dyDescent="0.35">
      <c r="A102" t="s">
        <v>112</v>
      </c>
      <c r="B102" s="2" t="s">
        <v>139</v>
      </c>
    </row>
    <row r="103" spans="1:2" x14ac:dyDescent="0.35">
      <c r="A103" t="s">
        <v>113</v>
      </c>
      <c r="B103" s="2">
        <v>38</v>
      </c>
    </row>
    <row r="104" spans="1:2" x14ac:dyDescent="0.35">
      <c r="A104" t="s">
        <v>114</v>
      </c>
      <c r="B104" s="2">
        <v>7</v>
      </c>
    </row>
    <row r="105" spans="1:2" x14ac:dyDescent="0.35">
      <c r="A105" t="s">
        <v>115</v>
      </c>
      <c r="B105" s="2">
        <v>38</v>
      </c>
    </row>
    <row r="106" spans="1:2" x14ac:dyDescent="0.35">
      <c r="A106" t="s">
        <v>116</v>
      </c>
      <c r="B106" s="2">
        <v>-22</v>
      </c>
    </row>
    <row r="107" spans="1:2" x14ac:dyDescent="0.35">
      <c r="A107" t="s">
        <v>117</v>
      </c>
      <c r="B107" s="2">
        <v>43.5</v>
      </c>
    </row>
    <row r="108" spans="1:2" x14ac:dyDescent="0.35">
      <c r="A108" t="s">
        <v>118</v>
      </c>
      <c r="B108" s="2">
        <v>39.1</v>
      </c>
    </row>
    <row r="109" spans="1:2" x14ac:dyDescent="0.35">
      <c r="A109" t="s">
        <v>119</v>
      </c>
      <c r="B109" s="2">
        <v>41</v>
      </c>
    </row>
    <row r="110" spans="1:2" x14ac:dyDescent="0.35">
      <c r="A110" t="s">
        <v>120</v>
      </c>
      <c r="B110" s="2" t="s">
        <v>556</v>
      </c>
    </row>
    <row r="111" spans="1:2" x14ac:dyDescent="0.35">
      <c r="A111" t="s">
        <v>121</v>
      </c>
      <c r="B111" s="2">
        <v>51</v>
      </c>
    </row>
    <row r="112" spans="1:2" x14ac:dyDescent="0.35">
      <c r="A112" t="s">
        <v>122</v>
      </c>
      <c r="B112" s="2">
        <v>51</v>
      </c>
    </row>
    <row r="113" spans="1:2" x14ac:dyDescent="0.35">
      <c r="A113" t="s">
        <v>123</v>
      </c>
      <c r="B113" s="2">
        <v>59.4</v>
      </c>
    </row>
    <row r="114" spans="1:2" x14ac:dyDescent="0.35">
      <c r="A114" t="s">
        <v>124</v>
      </c>
      <c r="B114" s="2">
        <v>39.1</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120"/>
  <sheetViews>
    <sheetView workbookViewId="0">
      <selection activeCell="C1" sqref="C1"/>
    </sheetView>
  </sheetViews>
  <sheetFormatPr defaultRowHeight="12.75" x14ac:dyDescent="0.35"/>
  <cols>
    <col min="1" max="1" width="35" bestFit="1" customWidth="1"/>
    <col min="2" max="2" width="75.796875" style="2" bestFit="1" customWidth="1"/>
  </cols>
  <sheetData>
    <row r="1" spans="1:2" x14ac:dyDescent="0.35">
      <c r="A1" t="s">
        <v>7</v>
      </c>
      <c r="B1" s="2" t="s">
        <v>351</v>
      </c>
    </row>
    <row r="2" spans="1:2" x14ac:dyDescent="0.35">
      <c r="A2" t="s">
        <v>9</v>
      </c>
      <c r="B2" s="2" t="s">
        <v>152</v>
      </c>
    </row>
    <row r="3" spans="1:2" x14ac:dyDescent="0.35">
      <c r="A3" t="s">
        <v>10</v>
      </c>
      <c r="B3" s="2" t="s">
        <v>11</v>
      </c>
    </row>
    <row r="4" spans="1:2" x14ac:dyDescent="0.35">
      <c r="A4" t="s">
        <v>12</v>
      </c>
      <c r="B4" s="2" t="s">
        <v>396</v>
      </c>
    </row>
    <row r="5" spans="1:2" x14ac:dyDescent="0.35">
      <c r="A5" t="s">
        <v>13</v>
      </c>
      <c r="B5" s="2" t="s">
        <v>397</v>
      </c>
    </row>
    <row r="6" spans="1:2" x14ac:dyDescent="0.35">
      <c r="A6" t="s">
        <v>14</v>
      </c>
      <c r="B6" s="2" t="s">
        <v>398</v>
      </c>
    </row>
    <row r="7" spans="1:2" x14ac:dyDescent="0.35">
      <c r="A7" t="s">
        <v>15</v>
      </c>
      <c r="B7" s="3">
        <v>44997</v>
      </c>
    </row>
    <row r="8" spans="1:2" x14ac:dyDescent="0.35">
      <c r="A8" t="s">
        <v>16</v>
      </c>
      <c r="B8" s="2" t="s">
        <v>766</v>
      </c>
    </row>
    <row r="9" spans="1:2" x14ac:dyDescent="0.35">
      <c r="A9" t="s">
        <v>17</v>
      </c>
      <c r="B9" s="2" t="s">
        <v>767</v>
      </c>
    </row>
    <row r="10" spans="1:2" x14ac:dyDescent="0.35">
      <c r="A10" t="s">
        <v>18</v>
      </c>
      <c r="B10" s="3">
        <v>44997</v>
      </c>
    </row>
    <row r="11" spans="1:2" x14ac:dyDescent="0.35">
      <c r="A11" t="s">
        <v>19</v>
      </c>
      <c r="B11" s="3">
        <v>44997</v>
      </c>
    </row>
    <row r="12" spans="1:2" x14ac:dyDescent="0.35">
      <c r="A12" t="s">
        <v>20</v>
      </c>
      <c r="B12" s="2" t="s">
        <v>766</v>
      </c>
    </row>
    <row r="13" spans="1:2" x14ac:dyDescent="0.35">
      <c r="A13" t="s">
        <v>21</v>
      </c>
      <c r="B13" s="2" t="s">
        <v>593</v>
      </c>
    </row>
    <row r="14" spans="1:2" x14ac:dyDescent="0.35">
      <c r="A14" t="s">
        <v>22</v>
      </c>
      <c r="B14" s="2" t="s">
        <v>594</v>
      </c>
    </row>
    <row r="15" spans="1:2" x14ac:dyDescent="0.35">
      <c r="A15" t="s">
        <v>23</v>
      </c>
      <c r="B15" s="2" t="s">
        <v>534</v>
      </c>
    </row>
    <row r="16" spans="1:2" x14ac:dyDescent="0.35">
      <c r="A16" t="s">
        <v>24</v>
      </c>
      <c r="B16" s="2" t="s">
        <v>562</v>
      </c>
    </row>
    <row r="17" spans="1:2" x14ac:dyDescent="0.35">
      <c r="A17" t="s">
        <v>25</v>
      </c>
      <c r="B17" s="2">
        <v>19.5</v>
      </c>
    </row>
    <row r="18" spans="1:2" x14ac:dyDescent="0.35">
      <c r="A18" t="s">
        <v>26</v>
      </c>
      <c r="B18" s="2" t="s">
        <v>27</v>
      </c>
    </row>
    <row r="19" spans="1:2" x14ac:dyDescent="0.35">
      <c r="A19" t="s">
        <v>28</v>
      </c>
      <c r="B19" s="2">
        <v>7.9600000000000004E-2</v>
      </c>
    </row>
    <row r="20" spans="1:2" x14ac:dyDescent="0.35">
      <c r="A20" t="s">
        <v>29</v>
      </c>
      <c r="B20" s="2" t="s">
        <v>30</v>
      </c>
    </row>
    <row r="21" spans="1:2" x14ac:dyDescent="0.35">
      <c r="A21" t="s">
        <v>31</v>
      </c>
      <c r="B21" s="2">
        <v>72.2</v>
      </c>
    </row>
    <row r="22" spans="1:2" x14ac:dyDescent="0.35">
      <c r="A22" t="s">
        <v>32</v>
      </c>
      <c r="B22" s="2">
        <v>73.5</v>
      </c>
    </row>
    <row r="23" spans="1:2" x14ac:dyDescent="0.35">
      <c r="A23" t="s">
        <v>33</v>
      </c>
      <c r="B23" s="2" t="s">
        <v>629</v>
      </c>
    </row>
    <row r="24" spans="1:2" x14ac:dyDescent="0.35">
      <c r="A24" t="s">
        <v>34</v>
      </c>
      <c r="B24" s="2">
        <v>67.3</v>
      </c>
    </row>
    <row r="25" spans="1:2" x14ac:dyDescent="0.35">
      <c r="A25" t="s">
        <v>35</v>
      </c>
      <c r="B25" s="2" t="s">
        <v>712</v>
      </c>
    </row>
    <row r="26" spans="1:2" x14ac:dyDescent="0.35">
      <c r="A26" t="s">
        <v>36</v>
      </c>
      <c r="B26" s="2">
        <v>78.3</v>
      </c>
    </row>
    <row r="27" spans="1:2" x14ac:dyDescent="0.35">
      <c r="A27" t="s">
        <v>37</v>
      </c>
      <c r="B27" s="2">
        <v>64.900000000000006</v>
      </c>
    </row>
    <row r="28" spans="1:2" x14ac:dyDescent="0.35">
      <c r="A28" t="s">
        <v>38</v>
      </c>
      <c r="B28" s="2">
        <v>84.7</v>
      </c>
    </row>
    <row r="29" spans="1:2" x14ac:dyDescent="0.35">
      <c r="A29" t="s">
        <v>39</v>
      </c>
      <c r="B29" s="2">
        <v>50</v>
      </c>
    </row>
    <row r="30" spans="1:2" x14ac:dyDescent="0.35">
      <c r="A30" t="s">
        <v>40</v>
      </c>
      <c r="B30" s="2">
        <v>38.6</v>
      </c>
    </row>
    <row r="31" spans="1:2" x14ac:dyDescent="0.35">
      <c r="A31" t="s">
        <v>41</v>
      </c>
      <c r="B31" s="2">
        <v>38.700000000000003</v>
      </c>
    </row>
    <row r="32" spans="1:2" x14ac:dyDescent="0.35">
      <c r="A32" t="s">
        <v>42</v>
      </c>
      <c r="B32" s="2">
        <v>27.6</v>
      </c>
    </row>
    <row r="33" spans="1:2" x14ac:dyDescent="0.35">
      <c r="A33" t="s">
        <v>43</v>
      </c>
      <c r="B33" s="2" t="s">
        <v>768</v>
      </c>
    </row>
    <row r="34" spans="1:2" x14ac:dyDescent="0.35">
      <c r="A34" t="s">
        <v>44</v>
      </c>
      <c r="B34" s="2" t="s">
        <v>713</v>
      </c>
    </row>
    <row r="35" spans="1:2" x14ac:dyDescent="0.35">
      <c r="A35" t="s">
        <v>45</v>
      </c>
      <c r="B35" s="2">
        <v>52.4</v>
      </c>
    </row>
    <row r="36" spans="1:2" x14ac:dyDescent="0.35">
      <c r="A36" t="s">
        <v>46</v>
      </c>
      <c r="B36" s="2">
        <v>10.5</v>
      </c>
    </row>
    <row r="37" spans="1:2" x14ac:dyDescent="0.35">
      <c r="A37" t="s">
        <v>47</v>
      </c>
      <c r="B37" s="2">
        <v>52.4</v>
      </c>
    </row>
    <row r="38" spans="1:2" x14ac:dyDescent="0.35">
      <c r="A38" t="s">
        <v>48</v>
      </c>
      <c r="B38" s="2">
        <v>-15.7</v>
      </c>
    </row>
    <row r="39" spans="1:2" x14ac:dyDescent="0.35">
      <c r="A39" t="s">
        <v>49</v>
      </c>
      <c r="B39" s="2">
        <v>46</v>
      </c>
    </row>
    <row r="40" spans="1:2" x14ac:dyDescent="0.35">
      <c r="A40" t="s">
        <v>50</v>
      </c>
      <c r="B40" s="2">
        <v>50</v>
      </c>
    </row>
    <row r="41" spans="1:2" x14ac:dyDescent="0.35">
      <c r="A41" t="s">
        <v>51</v>
      </c>
      <c r="B41" s="2" t="s">
        <v>647</v>
      </c>
    </row>
    <row r="42" spans="1:2" x14ac:dyDescent="0.35">
      <c r="A42" t="s">
        <v>52</v>
      </c>
      <c r="B42" s="2">
        <v>37</v>
      </c>
    </row>
    <row r="43" spans="1:2" x14ac:dyDescent="0.35">
      <c r="A43" t="s">
        <v>53</v>
      </c>
      <c r="B43" s="2" t="s">
        <v>544</v>
      </c>
    </row>
    <row r="44" spans="1:2" x14ac:dyDescent="0.35">
      <c r="A44" t="s">
        <v>54</v>
      </c>
      <c r="B44" s="2">
        <v>62</v>
      </c>
    </row>
    <row r="45" spans="1:2" x14ac:dyDescent="0.35">
      <c r="A45" t="s">
        <v>55</v>
      </c>
      <c r="B45" s="2">
        <v>24</v>
      </c>
    </row>
    <row r="46" spans="1:2" x14ac:dyDescent="0.35">
      <c r="A46" t="s">
        <v>56</v>
      </c>
      <c r="B46" s="2">
        <v>71</v>
      </c>
    </row>
    <row r="47" spans="1:2" x14ac:dyDescent="0.35">
      <c r="A47" t="s">
        <v>57</v>
      </c>
      <c r="B47" s="2">
        <v>16</v>
      </c>
    </row>
    <row r="48" spans="1:2" x14ac:dyDescent="0.35">
      <c r="A48" t="s">
        <v>58</v>
      </c>
      <c r="B48" s="2">
        <v>88</v>
      </c>
    </row>
    <row r="49" spans="1:2" x14ac:dyDescent="0.35">
      <c r="A49" t="s">
        <v>59</v>
      </c>
      <c r="B49" s="2">
        <v>80</v>
      </c>
    </row>
    <row r="50" spans="1:2" x14ac:dyDescent="0.35">
      <c r="A50" t="s">
        <v>60</v>
      </c>
      <c r="B50" s="2" t="s">
        <v>139</v>
      </c>
    </row>
    <row r="51" spans="1:2" x14ac:dyDescent="0.35">
      <c r="A51" t="s">
        <v>61</v>
      </c>
      <c r="B51" s="2">
        <v>94</v>
      </c>
    </row>
    <row r="52" spans="1:2" x14ac:dyDescent="0.35">
      <c r="A52" t="s">
        <v>62</v>
      </c>
      <c r="B52" s="2" t="s">
        <v>714</v>
      </c>
    </row>
    <row r="53" spans="1:2" x14ac:dyDescent="0.35">
      <c r="A53" t="s">
        <v>63</v>
      </c>
      <c r="B53" s="2">
        <v>94</v>
      </c>
    </row>
    <row r="54" spans="1:2" x14ac:dyDescent="0.35">
      <c r="A54" t="s">
        <v>64</v>
      </c>
      <c r="B54" s="2">
        <v>45</v>
      </c>
    </row>
    <row r="55" spans="1:2" x14ac:dyDescent="0.35">
      <c r="A55" t="s">
        <v>65</v>
      </c>
      <c r="B55" s="2">
        <v>97</v>
      </c>
    </row>
    <row r="56" spans="1:2" x14ac:dyDescent="0.35">
      <c r="A56" t="s">
        <v>66</v>
      </c>
      <c r="B56" s="2">
        <v>36</v>
      </c>
    </row>
    <row r="57" spans="1:2" x14ac:dyDescent="0.35">
      <c r="A57" t="s">
        <v>67</v>
      </c>
      <c r="B57" s="2">
        <v>30.126999999999999</v>
      </c>
    </row>
    <row r="58" spans="1:2" x14ac:dyDescent="0.35">
      <c r="A58" t="s">
        <v>68</v>
      </c>
      <c r="B58" s="2" t="s">
        <v>579</v>
      </c>
    </row>
    <row r="59" spans="1:2" x14ac:dyDescent="0.35">
      <c r="A59" t="s">
        <v>69</v>
      </c>
      <c r="B59" s="2">
        <v>30.100999999999999</v>
      </c>
    </row>
    <row r="60" spans="1:2" x14ac:dyDescent="0.35">
      <c r="A60" t="s">
        <v>70</v>
      </c>
      <c r="B60" s="2">
        <v>30.146999999999998</v>
      </c>
    </row>
    <row r="61" spans="1:2" x14ac:dyDescent="0.35">
      <c r="A61" t="s">
        <v>71</v>
      </c>
      <c r="B61" s="2" t="s">
        <v>629</v>
      </c>
    </row>
    <row r="62" spans="1:2" x14ac:dyDescent="0.35">
      <c r="A62" t="s">
        <v>72</v>
      </c>
      <c r="B62" s="2">
        <v>29.512</v>
      </c>
    </row>
    <row r="63" spans="1:2" x14ac:dyDescent="0.35">
      <c r="A63" t="s">
        <v>73</v>
      </c>
      <c r="B63" s="2">
        <v>30.361000000000001</v>
      </c>
    </row>
    <row r="64" spans="1:2" x14ac:dyDescent="0.35">
      <c r="A64" t="s">
        <v>74</v>
      </c>
      <c r="B64" s="2" t="s">
        <v>139</v>
      </c>
    </row>
    <row r="65" spans="1:2" x14ac:dyDescent="0.35">
      <c r="A65" t="s">
        <v>75</v>
      </c>
      <c r="B65" s="2">
        <v>29.094000000000001</v>
      </c>
    </row>
    <row r="66" spans="1:2" x14ac:dyDescent="0.35">
      <c r="A66" t="s">
        <v>76</v>
      </c>
      <c r="B66" s="2">
        <v>30.95</v>
      </c>
    </row>
    <row r="67" spans="1:2" x14ac:dyDescent="0.35">
      <c r="A67" t="s">
        <v>77</v>
      </c>
      <c r="B67" s="2">
        <v>0</v>
      </c>
    </row>
    <row r="68" spans="1:2" x14ac:dyDescent="0.35">
      <c r="A68" t="s">
        <v>78</v>
      </c>
      <c r="B68" s="2">
        <v>0</v>
      </c>
    </row>
    <row r="69" spans="1:2" x14ac:dyDescent="0.35">
      <c r="A69" t="s">
        <v>79</v>
      </c>
      <c r="B69" s="2">
        <v>11</v>
      </c>
    </row>
    <row r="70" spans="1:2" x14ac:dyDescent="0.35">
      <c r="A70" t="s">
        <v>80</v>
      </c>
      <c r="B70" s="2" t="s">
        <v>584</v>
      </c>
    </row>
    <row r="71" spans="1:2" x14ac:dyDescent="0.35">
      <c r="A71" t="s">
        <v>81</v>
      </c>
      <c r="B71" s="2">
        <v>32</v>
      </c>
    </row>
    <row r="72" spans="1:2" x14ac:dyDescent="0.35">
      <c r="A72" t="s">
        <v>82</v>
      </c>
      <c r="B72" s="2">
        <v>32</v>
      </c>
    </row>
    <row r="73" spans="1:2" x14ac:dyDescent="0.35">
      <c r="A73" t="s">
        <v>83</v>
      </c>
      <c r="B73" s="2">
        <v>226</v>
      </c>
    </row>
    <row r="74" spans="1:2" x14ac:dyDescent="0.35">
      <c r="A74" t="s">
        <v>84</v>
      </c>
      <c r="B74" s="2" t="s">
        <v>673</v>
      </c>
    </row>
    <row r="75" spans="1:2" x14ac:dyDescent="0.35">
      <c r="A75" t="s">
        <v>85</v>
      </c>
      <c r="B75" s="2">
        <v>38.6</v>
      </c>
    </row>
    <row r="76" spans="1:2" x14ac:dyDescent="0.35">
      <c r="A76" t="s">
        <v>86</v>
      </c>
      <c r="B76" s="2">
        <v>25</v>
      </c>
    </row>
    <row r="77" spans="1:2" x14ac:dyDescent="0.35">
      <c r="A77" t="s">
        <v>87</v>
      </c>
      <c r="B77" s="2" t="s">
        <v>715</v>
      </c>
    </row>
    <row r="78" spans="1:2" x14ac:dyDescent="0.35">
      <c r="A78" t="s">
        <v>88</v>
      </c>
      <c r="B78" s="2">
        <v>10</v>
      </c>
    </row>
    <row r="79" spans="1:2" x14ac:dyDescent="0.35">
      <c r="A79" t="s">
        <v>89</v>
      </c>
      <c r="B79" s="2">
        <v>-17</v>
      </c>
    </row>
    <row r="80" spans="1:2" x14ac:dyDescent="0.35">
      <c r="A80" t="s">
        <v>90</v>
      </c>
      <c r="B80" s="2">
        <v>0</v>
      </c>
    </row>
    <row r="81" spans="1:2" x14ac:dyDescent="0.35">
      <c r="A81" t="s">
        <v>91</v>
      </c>
      <c r="B81" s="2">
        <v>0</v>
      </c>
    </row>
    <row r="82" spans="1:2" x14ac:dyDescent="0.35">
      <c r="A82" t="s">
        <v>92</v>
      </c>
      <c r="B82" s="2">
        <v>0</v>
      </c>
    </row>
    <row r="83" spans="1:2" x14ac:dyDescent="0.35">
      <c r="A83" t="s">
        <v>93</v>
      </c>
      <c r="B83" s="2">
        <v>0</v>
      </c>
    </row>
    <row r="84" spans="1:2" x14ac:dyDescent="0.35">
      <c r="A84" t="s">
        <v>94</v>
      </c>
      <c r="B84" s="2">
        <v>0</v>
      </c>
    </row>
    <row r="85" spans="1:2" x14ac:dyDescent="0.35">
      <c r="A85" t="s">
        <v>95</v>
      </c>
      <c r="B85" s="2">
        <v>0</v>
      </c>
    </row>
    <row r="86" spans="1:2" x14ac:dyDescent="0.35">
      <c r="A86" t="s">
        <v>96</v>
      </c>
      <c r="B86" s="2">
        <v>0</v>
      </c>
    </row>
    <row r="87" spans="1:2" x14ac:dyDescent="0.35">
      <c r="A87" t="s">
        <v>97</v>
      </c>
      <c r="B87" s="2">
        <v>0</v>
      </c>
    </row>
    <row r="88" spans="1:2" x14ac:dyDescent="0.35">
      <c r="A88" t="s">
        <v>98</v>
      </c>
      <c r="B88" s="2">
        <v>8.68</v>
      </c>
    </row>
    <row r="89" spans="1:2" x14ac:dyDescent="0.35">
      <c r="A89" t="s">
        <v>99</v>
      </c>
      <c r="B89" s="2">
        <v>7.0000000000000007E-2</v>
      </c>
    </row>
    <row r="90" spans="1:2" x14ac:dyDescent="0.35">
      <c r="A90" t="s">
        <v>100</v>
      </c>
      <c r="B90" s="2">
        <v>0.78</v>
      </c>
    </row>
    <row r="91" spans="1:2" x14ac:dyDescent="0.35">
      <c r="A91" t="s">
        <v>101</v>
      </c>
      <c r="B91" s="2">
        <v>7.0000000000000007E-2</v>
      </c>
    </row>
    <row r="92" spans="1:2" x14ac:dyDescent="0.35">
      <c r="A92" t="s">
        <v>102</v>
      </c>
      <c r="B92" s="2">
        <v>0</v>
      </c>
    </row>
    <row r="93" spans="1:2" x14ac:dyDescent="0.35">
      <c r="A93" t="s">
        <v>103</v>
      </c>
      <c r="B93" s="2">
        <v>7.0000000000000007E-2</v>
      </c>
    </row>
    <row r="94" spans="1:2" x14ac:dyDescent="0.35">
      <c r="A94" t="s">
        <v>104</v>
      </c>
      <c r="B94" s="2" t="s">
        <v>716</v>
      </c>
    </row>
    <row r="95" spans="1:2" x14ac:dyDescent="0.35">
      <c r="A95" t="s">
        <v>105</v>
      </c>
      <c r="B95" s="2">
        <v>0</v>
      </c>
    </row>
    <row r="96" spans="1:2" x14ac:dyDescent="0.35">
      <c r="A96" t="s">
        <v>106</v>
      </c>
      <c r="B96" s="2">
        <v>1.1000000000000001</v>
      </c>
    </row>
    <row r="97" spans="1:2" x14ac:dyDescent="0.35">
      <c r="A97" t="s">
        <v>107</v>
      </c>
      <c r="B97" s="2">
        <v>1.1000000000000001</v>
      </c>
    </row>
    <row r="98" spans="1:2" x14ac:dyDescent="0.35">
      <c r="A98" t="s">
        <v>108</v>
      </c>
      <c r="B98" s="2">
        <v>35.4</v>
      </c>
    </row>
    <row r="99" spans="1:2" x14ac:dyDescent="0.35">
      <c r="A99" t="s">
        <v>109</v>
      </c>
      <c r="B99" s="2">
        <v>36</v>
      </c>
    </row>
    <row r="100" spans="1:2" x14ac:dyDescent="0.35">
      <c r="A100" t="s">
        <v>110</v>
      </c>
      <c r="B100" s="2" t="s">
        <v>772</v>
      </c>
    </row>
    <row r="101" spans="1:2" x14ac:dyDescent="0.35">
      <c r="A101" t="s">
        <v>111</v>
      </c>
      <c r="B101" s="2">
        <v>23</v>
      </c>
    </row>
    <row r="102" spans="1:2" x14ac:dyDescent="0.35">
      <c r="A102" t="s">
        <v>112</v>
      </c>
      <c r="B102" s="2" t="s">
        <v>139</v>
      </c>
    </row>
    <row r="103" spans="1:2" x14ac:dyDescent="0.35">
      <c r="A103" t="s">
        <v>113</v>
      </c>
      <c r="B103" s="2">
        <v>40</v>
      </c>
    </row>
    <row r="104" spans="1:2" x14ac:dyDescent="0.35">
      <c r="A104" t="s">
        <v>114</v>
      </c>
      <c r="B104" s="2">
        <v>7</v>
      </c>
    </row>
    <row r="105" spans="1:2" x14ac:dyDescent="0.35">
      <c r="A105" t="s">
        <v>115</v>
      </c>
      <c r="B105" s="2">
        <v>40</v>
      </c>
    </row>
    <row r="106" spans="1:2" x14ac:dyDescent="0.35">
      <c r="A106" t="s">
        <v>116</v>
      </c>
      <c r="B106" s="2">
        <v>-20</v>
      </c>
    </row>
    <row r="107" spans="1:2" x14ac:dyDescent="0.35">
      <c r="A107" t="s">
        <v>117</v>
      </c>
      <c r="B107" s="2">
        <v>50.3</v>
      </c>
    </row>
    <row r="108" spans="1:2" x14ac:dyDescent="0.35">
      <c r="A108" t="s">
        <v>118</v>
      </c>
      <c r="B108" s="2">
        <v>38.5</v>
      </c>
    </row>
    <row r="109" spans="1:2" x14ac:dyDescent="0.35">
      <c r="A109" t="s">
        <v>119</v>
      </c>
      <c r="B109" s="2">
        <v>39</v>
      </c>
    </row>
    <row r="110" spans="1:2" x14ac:dyDescent="0.35">
      <c r="A110" t="s">
        <v>120</v>
      </c>
      <c r="B110" s="2" t="s">
        <v>773</v>
      </c>
    </row>
    <row r="111" spans="1:2" x14ac:dyDescent="0.35">
      <c r="A111" t="s">
        <v>121</v>
      </c>
      <c r="B111" s="2">
        <v>51</v>
      </c>
    </row>
    <row r="112" spans="1:2" x14ac:dyDescent="0.35">
      <c r="A112" t="s">
        <v>122</v>
      </c>
      <c r="B112" s="2">
        <v>51</v>
      </c>
    </row>
    <row r="113" spans="1:2" x14ac:dyDescent="0.35">
      <c r="A113" t="s">
        <v>123</v>
      </c>
      <c r="B113" s="2">
        <v>71</v>
      </c>
    </row>
    <row r="114" spans="1:2" x14ac:dyDescent="0.35">
      <c r="A114" t="s">
        <v>124</v>
      </c>
      <c r="B114" s="2">
        <v>38.5</v>
      </c>
    </row>
    <row r="115" spans="1:2" x14ac:dyDescent="0.35">
      <c r="A115" t="s">
        <v>125</v>
      </c>
      <c r="B115" s="2" t="s">
        <v>126</v>
      </c>
    </row>
    <row r="116" spans="1:2" x14ac:dyDescent="0.35">
      <c r="A116" t="s">
        <v>127</v>
      </c>
      <c r="B116" s="2" t="s">
        <v>27</v>
      </c>
    </row>
    <row r="117" spans="1:2" x14ac:dyDescent="0.35">
      <c r="A117" t="s">
        <v>128</v>
      </c>
      <c r="B117" s="2" t="s">
        <v>129</v>
      </c>
    </row>
    <row r="118" spans="1:2" x14ac:dyDescent="0.35">
      <c r="A118" t="s">
        <v>130</v>
      </c>
      <c r="B118" s="2" t="s">
        <v>131</v>
      </c>
    </row>
    <row r="119" spans="1:2" x14ac:dyDescent="0.35">
      <c r="A119" t="s">
        <v>132</v>
      </c>
      <c r="B119" s="2" t="s">
        <v>131</v>
      </c>
    </row>
    <row r="120" spans="1:2" x14ac:dyDescent="0.35">
      <c r="A120" t="s">
        <v>133</v>
      </c>
      <c r="B120" s="2" t="s">
        <v>134</v>
      </c>
    </row>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26</vt:i4>
      </vt:variant>
    </vt:vector>
  </HeadingPairs>
  <TitlesOfParts>
    <vt:vector size="55" baseType="lpstr">
      <vt:lpstr>CurCond</vt:lpstr>
      <vt:lpstr>TWR</vt:lpstr>
      <vt:lpstr>R1WxTags</vt:lpstr>
      <vt:lpstr>121</vt:lpstr>
      <vt:lpstr>122</vt:lpstr>
      <vt:lpstr>123</vt:lpstr>
      <vt:lpstr>124</vt:lpstr>
      <vt:lpstr>125</vt:lpstr>
      <vt:lpstr>126</vt:lpstr>
      <vt:lpstr>127</vt:lpstr>
      <vt:lpstr>131</vt:lpstr>
      <vt:lpstr>131A</vt:lpstr>
      <vt:lpstr>132</vt:lpstr>
      <vt:lpstr>133</vt:lpstr>
      <vt:lpstr>135</vt:lpstr>
      <vt:lpstr>136</vt:lpstr>
      <vt:lpstr>136A</vt:lpstr>
      <vt:lpstr>137</vt:lpstr>
      <vt:lpstr>137A</vt:lpstr>
      <vt:lpstr>145</vt:lpstr>
      <vt:lpstr>148</vt:lpstr>
      <vt:lpstr>151</vt:lpstr>
      <vt:lpstr>152</vt:lpstr>
      <vt:lpstr>HQ</vt:lpstr>
      <vt:lpstr>SWWP</vt:lpstr>
      <vt:lpstr>AzCo</vt:lpstr>
      <vt:lpstr>BRWx</vt:lpstr>
      <vt:lpstr>GAHF</vt:lpstr>
      <vt:lpstr>KAFO</vt:lpstr>
      <vt:lpstr>'121'!AllVP2Tags_121</vt:lpstr>
      <vt:lpstr>'122'!AllVP2Tags_122</vt:lpstr>
      <vt:lpstr>'123'!AllVP2Tags_123</vt:lpstr>
      <vt:lpstr>'124'!AllVP2Tags_124</vt:lpstr>
      <vt:lpstr>'125'!AllVP2Tags_125</vt:lpstr>
      <vt:lpstr>'126'!AllVP2Tags_126</vt:lpstr>
      <vt:lpstr>'127'!AllVP2Tags_127</vt:lpstr>
      <vt:lpstr>'131'!AllVP2Tags_131</vt:lpstr>
      <vt:lpstr>'131A'!AllVP2Tags_131A</vt:lpstr>
      <vt:lpstr>'132'!AllVP2Tags_132</vt:lpstr>
      <vt:lpstr>'133'!AllVP2Tags_133</vt:lpstr>
      <vt:lpstr>'135'!AllVP2Tags_135</vt:lpstr>
      <vt:lpstr>'136'!AllVP2Tags_136</vt:lpstr>
      <vt:lpstr>'136A'!AllVP2Tags_136A</vt:lpstr>
      <vt:lpstr>'137'!AllVP2Tags_137</vt:lpstr>
      <vt:lpstr>'137A'!AllVP2Tags_137A</vt:lpstr>
      <vt:lpstr>'145'!AllVP2Tags_145</vt:lpstr>
      <vt:lpstr>'148'!AllVP2Tags_148</vt:lpstr>
      <vt:lpstr>'151'!AllVP2Tags_151</vt:lpstr>
      <vt:lpstr>'152'!AllVP2Tags_152</vt:lpstr>
      <vt:lpstr>AzCo!AllVP2Tags_BRWx</vt:lpstr>
      <vt:lpstr>BRWx!AllVP2Tags_BRWx</vt:lpstr>
      <vt:lpstr>KAFO!AllVP2Tags_BRWx</vt:lpstr>
      <vt:lpstr>GAHF!AllVP2Tags_GAHF</vt:lpstr>
      <vt:lpstr>HQ!AllVP2Tags_HQ</vt:lpstr>
      <vt:lpstr>SWWP!AllVP2Tags_SWWP</vt:lpstr>
    </vt:vector>
  </TitlesOfParts>
  <Company>UDOT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RStock</dc:creator>
  <cp:lastModifiedBy>SWWeatherGuy</cp:lastModifiedBy>
  <cp:lastPrinted>2011-02-03T01:32:05Z</cp:lastPrinted>
  <dcterms:created xsi:type="dcterms:W3CDTF">2009-04-21T05:25:07Z</dcterms:created>
  <dcterms:modified xsi:type="dcterms:W3CDTF">2023-03-12T23:03:56Z</dcterms:modified>
</cp:coreProperties>
</file>